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14.xml" ContentType="application/vnd.openxmlformats-officedocument.drawingml.chart+xml"/>
  <Override PartName="/xl/drawings/drawing5.xml" ContentType="application/vnd.openxmlformats-officedocument.drawing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480" windowHeight="8955" tabRatio="913" firstSheet="2" activeTab="9"/>
  </bookViews>
  <sheets>
    <sheet name="1.EM-CHART-MA" sheetId="4" r:id="rId1"/>
    <sheet name="2.EM-CATEG" sheetId="8" r:id="rId2"/>
    <sheet name="3.EM-DUKES" sheetId="14" r:id="rId3"/>
    <sheet name="4.DUKES-CATEG" sheetId="15" r:id="rId4"/>
    <sheet name="5.EM.TREND 1990-2011" sheetId="7" r:id="rId5"/>
    <sheet name="6.SO2.Chart" sheetId="9" r:id="rId6"/>
    <sheet name="7.0 BIOGENICS" sheetId="18" r:id="rId7"/>
    <sheet name="8. BIOGENICS expanded" sheetId="17" r:id="rId8"/>
    <sheet name="9.Onroad-VMT" sheetId="12" r:id="rId9"/>
    <sheet name="10.County Summary" sheetId="19" r:id="rId10"/>
  </sheets>
  <externalReferences>
    <externalReference r:id="rId11"/>
  </externalReferences>
  <definedNames>
    <definedName name="_xlnm.Print_Titles" localSheetId="1">'2.EM-CATEG'!$2:$4</definedName>
    <definedName name="_xlnm.Print_Titles" localSheetId="3">'4.DUKES-CATEG'!$4:$5</definedName>
    <definedName name="_xlnm.Print_Titles" localSheetId="7">'8. BIOGENICS expanded'!$1:$5</definedName>
  </definedNames>
  <calcPr calcId="145621"/>
</workbook>
</file>

<file path=xl/calcChain.xml><?xml version="1.0" encoding="utf-8"?>
<calcChain xmlns="http://schemas.openxmlformats.org/spreadsheetml/2006/main">
  <c r="CS34" i="19" l="1"/>
  <c r="CC34" i="19"/>
  <c r="DH32" i="19"/>
  <c r="DG32" i="19"/>
  <c r="DF32" i="19"/>
  <c r="DE32" i="19"/>
  <c r="DD32" i="19"/>
  <c r="DC32" i="19"/>
  <c r="DB32" i="19"/>
  <c r="DA32" i="19"/>
  <c r="CZ32" i="19"/>
  <c r="CY32" i="19"/>
  <c r="CX32" i="19"/>
  <c r="CW32" i="19"/>
  <c r="CV32" i="19"/>
  <c r="CU32" i="19"/>
  <c r="DI32" i="19" s="1"/>
  <c r="CR32" i="19"/>
  <c r="CQ32" i="19"/>
  <c r="CP32" i="19"/>
  <c r="CO32" i="19"/>
  <c r="CN32" i="19"/>
  <c r="CM32" i="19"/>
  <c r="CL32" i="19"/>
  <c r="CK32" i="19"/>
  <c r="CJ32" i="19"/>
  <c r="CI32" i="19"/>
  <c r="CH32" i="19"/>
  <c r="CG32" i="19"/>
  <c r="CF32" i="19"/>
  <c r="CE32" i="19"/>
  <c r="CS32" i="19" s="1"/>
  <c r="CB32" i="19"/>
  <c r="CA32" i="19"/>
  <c r="BZ32" i="19"/>
  <c r="BY32" i="19"/>
  <c r="BX32" i="19"/>
  <c r="BW32" i="19"/>
  <c r="BV32" i="19"/>
  <c r="BU32" i="19"/>
  <c r="BT32" i="19"/>
  <c r="BS32" i="19"/>
  <c r="BR32" i="19"/>
  <c r="BQ32" i="19"/>
  <c r="BP32" i="19"/>
  <c r="BO32" i="19"/>
  <c r="CC32" i="19" s="1"/>
  <c r="BL32" i="19"/>
  <c r="BK32" i="19"/>
  <c r="BJ32" i="19"/>
  <c r="BI32" i="19"/>
  <c r="BH32" i="19"/>
  <c r="BG32" i="19"/>
  <c r="BF32" i="19"/>
  <c r="BE32" i="19"/>
  <c r="BD32" i="19"/>
  <c r="BC32" i="19"/>
  <c r="BB32" i="19"/>
  <c r="BA32" i="19"/>
  <c r="AZ32" i="19"/>
  <c r="BM32" i="19" s="1"/>
  <c r="AY32" i="19"/>
  <c r="AV32" i="19"/>
  <c r="AU32" i="19"/>
  <c r="AT32" i="19"/>
  <c r="AS32" i="19"/>
  <c r="AR32" i="19"/>
  <c r="AQ32" i="19"/>
  <c r="AP32" i="19"/>
  <c r="AO32" i="19"/>
  <c r="AN32" i="19"/>
  <c r="AM32" i="19"/>
  <c r="AL32" i="19"/>
  <c r="AK32" i="19"/>
  <c r="AJ32" i="19"/>
  <c r="AI32" i="19"/>
  <c r="AW32" i="19" s="1"/>
  <c r="AF32" i="19"/>
  <c r="AE32" i="19"/>
  <c r="AD32" i="19"/>
  <c r="AC32" i="19"/>
  <c r="AB32" i="19"/>
  <c r="AA32" i="19"/>
  <c r="Z32" i="19"/>
  <c r="Y32" i="19"/>
  <c r="X32" i="19"/>
  <c r="W32" i="19"/>
  <c r="V32" i="19"/>
  <c r="U32" i="19"/>
  <c r="T32" i="19"/>
  <c r="S32" i="19"/>
  <c r="AG32" i="19" s="1"/>
  <c r="P32" i="19"/>
  <c r="O32" i="19"/>
  <c r="N32" i="19"/>
  <c r="M32" i="19"/>
  <c r="L32" i="19"/>
  <c r="K32" i="19"/>
  <c r="J32" i="19"/>
  <c r="I32" i="19"/>
  <c r="H32" i="19"/>
  <c r="G32" i="19"/>
  <c r="F32" i="19"/>
  <c r="E32" i="19"/>
  <c r="D32" i="19"/>
  <c r="C32" i="19"/>
  <c r="DI31" i="19"/>
  <c r="CS31" i="19"/>
  <c r="CC31" i="19"/>
  <c r="BM31" i="19"/>
  <c r="AW31" i="19"/>
  <c r="AG31" i="19"/>
  <c r="Q31" i="19"/>
  <c r="DI30" i="19"/>
  <c r="CS30" i="19"/>
  <c r="CC30" i="19"/>
  <c r="BM30" i="19"/>
  <c r="AW30" i="19"/>
  <c r="AG30" i="19"/>
  <c r="Q30" i="19"/>
  <c r="DI29" i="19"/>
  <c r="CS29" i="19"/>
  <c r="CC29" i="19"/>
  <c r="BM29" i="19"/>
  <c r="AW29" i="19"/>
  <c r="AG29" i="19"/>
  <c r="Q29" i="19"/>
  <c r="CS28" i="19"/>
  <c r="CC28" i="19"/>
  <c r="BM28" i="19"/>
  <c r="AW28" i="19"/>
  <c r="AG28" i="19"/>
  <c r="Q28" i="19"/>
  <c r="CS27" i="19"/>
  <c r="CC27" i="19"/>
  <c r="BM27" i="19"/>
  <c r="AW27" i="19"/>
  <c r="AG27" i="19"/>
  <c r="Q27" i="19"/>
  <c r="Q32" i="19" s="1"/>
  <c r="DI24" i="19"/>
  <c r="CS24" i="19"/>
  <c r="CC24" i="19"/>
  <c r="BM24" i="19"/>
  <c r="AW24" i="19"/>
  <c r="AG24" i="19"/>
  <c r="Q24" i="19"/>
  <c r="DH22" i="19"/>
  <c r="DH37" i="19" s="1"/>
  <c r="DG22" i="19"/>
  <c r="DG37" i="19" s="1"/>
  <c r="DF22" i="19"/>
  <c r="DF37" i="19" s="1"/>
  <c r="DE22" i="19"/>
  <c r="DE37" i="19" s="1"/>
  <c r="DD22" i="19"/>
  <c r="DD37" i="19" s="1"/>
  <c r="DC22" i="19"/>
  <c r="DC37" i="19" s="1"/>
  <c r="DB22" i="19"/>
  <c r="DB37" i="19" s="1"/>
  <c r="DA22" i="19"/>
  <c r="DA37" i="19" s="1"/>
  <c r="CZ22" i="19"/>
  <c r="CZ37" i="19" s="1"/>
  <c r="CY22" i="19"/>
  <c r="CY37" i="19" s="1"/>
  <c r="CX22" i="19"/>
  <c r="CX37" i="19" s="1"/>
  <c r="CW22" i="19"/>
  <c r="CW37" i="19" s="1"/>
  <c r="CV22" i="19"/>
  <c r="DI22" i="19" s="1"/>
  <c r="CU22" i="19"/>
  <c r="CU37" i="19" s="1"/>
  <c r="CR22" i="19"/>
  <c r="CR37" i="19" s="1"/>
  <c r="CQ22" i="19"/>
  <c r="CQ37" i="19" s="1"/>
  <c r="CP22" i="19"/>
  <c r="CP37" i="19" s="1"/>
  <c r="CO22" i="19"/>
  <c r="CO37" i="19" s="1"/>
  <c r="CN22" i="19"/>
  <c r="CN37" i="19" s="1"/>
  <c r="CM22" i="19"/>
  <c r="CM37" i="19" s="1"/>
  <c r="CL22" i="19"/>
  <c r="CL37" i="19" s="1"/>
  <c r="CK22" i="19"/>
  <c r="CK37" i="19" s="1"/>
  <c r="CJ22" i="19"/>
  <c r="CJ37" i="19" s="1"/>
  <c r="CI22" i="19"/>
  <c r="CI37" i="19" s="1"/>
  <c r="CH22" i="19"/>
  <c r="CH37" i="19" s="1"/>
  <c r="CG22" i="19"/>
  <c r="CG37" i="19" s="1"/>
  <c r="CF22" i="19"/>
  <c r="CF37" i="19" s="1"/>
  <c r="CE22" i="19"/>
  <c r="CS22" i="19" s="1"/>
  <c r="CB22" i="19"/>
  <c r="CB37" i="19" s="1"/>
  <c r="CA22" i="19"/>
  <c r="CA37" i="19" s="1"/>
  <c r="BZ22" i="19"/>
  <c r="BZ37" i="19" s="1"/>
  <c r="BY22" i="19"/>
  <c r="BY37" i="19" s="1"/>
  <c r="BX22" i="19"/>
  <c r="BX37" i="19" s="1"/>
  <c r="BW22" i="19"/>
  <c r="BW37" i="19" s="1"/>
  <c r="BV22" i="19"/>
  <c r="BV37" i="19" s="1"/>
  <c r="BU22" i="19"/>
  <c r="BU37" i="19" s="1"/>
  <c r="BT22" i="19"/>
  <c r="BT37" i="19" s="1"/>
  <c r="BS22" i="19"/>
  <c r="BS37" i="19" s="1"/>
  <c r="BR22" i="19"/>
  <c r="BR37" i="19" s="1"/>
  <c r="BQ22" i="19"/>
  <c r="BQ37" i="19" s="1"/>
  <c r="BP22" i="19"/>
  <c r="BP37" i="19" s="1"/>
  <c r="BO22" i="19"/>
  <c r="BO37" i="19" s="1"/>
  <c r="BL22" i="19"/>
  <c r="BL37" i="19" s="1"/>
  <c r="BK22" i="19"/>
  <c r="BK37" i="19" s="1"/>
  <c r="BJ22" i="19"/>
  <c r="BJ37" i="19" s="1"/>
  <c r="BI22" i="19"/>
  <c r="BI37" i="19" s="1"/>
  <c r="BH22" i="19"/>
  <c r="BH37" i="19" s="1"/>
  <c r="BG22" i="19"/>
  <c r="BG37" i="19" s="1"/>
  <c r="BF22" i="19"/>
  <c r="BF37" i="19" s="1"/>
  <c r="BE22" i="19"/>
  <c r="BE37" i="19" s="1"/>
  <c r="BD22" i="19"/>
  <c r="BD37" i="19" s="1"/>
  <c r="BC22" i="19"/>
  <c r="BC37" i="19" s="1"/>
  <c r="BB22" i="19"/>
  <c r="BB37" i="19" s="1"/>
  <c r="BA22" i="19"/>
  <c r="BA37" i="19" s="1"/>
  <c r="AZ22" i="19"/>
  <c r="AZ37" i="19" s="1"/>
  <c r="AY22" i="19"/>
  <c r="AY37" i="19" s="1"/>
  <c r="AV22" i="19"/>
  <c r="AV37" i="19" s="1"/>
  <c r="AU22" i="19"/>
  <c r="AU37" i="19" s="1"/>
  <c r="AT22" i="19"/>
  <c r="AT37" i="19" s="1"/>
  <c r="AS22" i="19"/>
  <c r="AS37" i="19" s="1"/>
  <c r="AR22" i="19"/>
  <c r="AR37" i="19" s="1"/>
  <c r="AQ22" i="19"/>
  <c r="AQ37" i="19" s="1"/>
  <c r="AP22" i="19"/>
  <c r="AP37" i="19" s="1"/>
  <c r="AO22" i="19"/>
  <c r="AO37" i="19" s="1"/>
  <c r="AN22" i="19"/>
  <c r="AN37" i="19" s="1"/>
  <c r="AM22" i="19"/>
  <c r="AM37" i="19" s="1"/>
  <c r="AL22" i="19"/>
  <c r="AL37" i="19" s="1"/>
  <c r="AK22" i="19"/>
  <c r="AK37" i="19" s="1"/>
  <c r="AJ22" i="19"/>
  <c r="AW22" i="19" s="1"/>
  <c r="AI22" i="19"/>
  <c r="AI37" i="19" s="1"/>
  <c r="AF22" i="19"/>
  <c r="AF37" i="19" s="1"/>
  <c r="AE22" i="19"/>
  <c r="AE37" i="19" s="1"/>
  <c r="AD22" i="19"/>
  <c r="AD37" i="19" s="1"/>
  <c r="AC22" i="19"/>
  <c r="AC37" i="19" s="1"/>
  <c r="AB22" i="19"/>
  <c r="AB37" i="19" s="1"/>
  <c r="AA22" i="19"/>
  <c r="AA37" i="19" s="1"/>
  <c r="Z22" i="19"/>
  <c r="Z37" i="19" s="1"/>
  <c r="Y22" i="19"/>
  <c r="Y37" i="19" s="1"/>
  <c r="X22" i="19"/>
  <c r="X37" i="19" s="1"/>
  <c r="W22" i="19"/>
  <c r="W37" i="19" s="1"/>
  <c r="V22" i="19"/>
  <c r="V37" i="19" s="1"/>
  <c r="U22" i="19"/>
  <c r="U37" i="19" s="1"/>
  <c r="T22" i="19"/>
  <c r="T37" i="19" s="1"/>
  <c r="S22" i="19"/>
  <c r="AG22" i="19" s="1"/>
  <c r="P22" i="19"/>
  <c r="P37" i="19" s="1"/>
  <c r="O22" i="19"/>
  <c r="O37" i="19" s="1"/>
  <c r="N22" i="19"/>
  <c r="N37" i="19" s="1"/>
  <c r="M22" i="19"/>
  <c r="M37" i="19" s="1"/>
  <c r="L22" i="19"/>
  <c r="L37" i="19" s="1"/>
  <c r="K22" i="19"/>
  <c r="K37" i="19" s="1"/>
  <c r="J22" i="19"/>
  <c r="J37" i="19" s="1"/>
  <c r="I22" i="19"/>
  <c r="I37" i="19" s="1"/>
  <c r="H22" i="19"/>
  <c r="H37" i="19" s="1"/>
  <c r="G22" i="19"/>
  <c r="G37" i="19" s="1"/>
  <c r="F22" i="19"/>
  <c r="F37" i="19" s="1"/>
  <c r="E22" i="19"/>
  <c r="E37" i="19" s="1"/>
  <c r="D22" i="19"/>
  <c r="D37" i="19" s="1"/>
  <c r="C22" i="19"/>
  <c r="C37" i="19" s="1"/>
  <c r="DI21" i="19"/>
  <c r="DI20" i="19"/>
  <c r="CS20" i="19"/>
  <c r="CC20" i="19"/>
  <c r="BM20" i="19"/>
  <c r="AW20" i="19"/>
  <c r="AG20" i="19"/>
  <c r="CS19" i="19"/>
  <c r="CC19" i="19"/>
  <c r="BM19" i="19"/>
  <c r="AW19" i="19"/>
  <c r="AG19" i="19"/>
  <c r="Q19" i="19"/>
  <c r="DI18" i="19"/>
  <c r="CS18" i="19"/>
  <c r="CC18" i="19"/>
  <c r="BM18" i="19"/>
  <c r="AW18" i="19"/>
  <c r="AG18" i="19"/>
  <c r="Q18" i="19"/>
  <c r="DI17" i="19"/>
  <c r="CS17" i="19"/>
  <c r="CC17" i="19"/>
  <c r="BM17" i="19"/>
  <c r="AW17" i="19"/>
  <c r="AG17" i="19"/>
  <c r="Q17" i="19"/>
  <c r="DI16" i="19"/>
  <c r="CS16" i="19"/>
  <c r="CC16" i="19"/>
  <c r="BM16" i="19"/>
  <c r="AW16" i="19"/>
  <c r="AG16" i="19"/>
  <c r="Q16" i="19"/>
  <c r="CS14" i="19"/>
  <c r="CC14" i="19"/>
  <c r="BM14" i="19"/>
  <c r="AW14" i="19"/>
  <c r="AG14" i="19"/>
  <c r="Q14" i="19"/>
  <c r="Q13" i="19"/>
  <c r="Q12" i="19"/>
  <c r="Q11" i="19"/>
  <c r="Q10" i="19"/>
  <c r="DI9" i="19"/>
  <c r="Q9" i="19"/>
  <c r="Q22" i="19" s="1"/>
  <c r="DI7" i="19"/>
  <c r="DI37" i="19" s="1"/>
  <c r="CS7" i="19"/>
  <c r="CC7" i="19"/>
  <c r="BM7" i="19"/>
  <c r="AW7" i="19"/>
  <c r="AG7" i="19"/>
  <c r="Q7" i="19"/>
  <c r="CC37" i="19" l="1"/>
  <c r="BM37" i="19"/>
  <c r="Q37" i="19"/>
  <c r="CC22" i="19"/>
  <c r="BM22" i="19"/>
  <c r="S37" i="19"/>
  <c r="AG37" i="19" s="1"/>
  <c r="AJ37" i="19"/>
  <c r="AW37" i="19" s="1"/>
  <c r="CE37" i="19"/>
  <c r="CS37" i="19" s="1"/>
  <c r="CV37" i="19"/>
  <c r="DI38" i="19" s="1"/>
  <c r="F64" i="7"/>
  <c r="E29" i="15" l="1"/>
  <c r="E28" i="8"/>
  <c r="E71" i="15"/>
  <c r="F71" i="15"/>
  <c r="G71" i="15"/>
  <c r="H71" i="15"/>
  <c r="I71" i="15"/>
  <c r="J71" i="15"/>
  <c r="G79" i="8" l="1"/>
  <c r="O117" i="8"/>
  <c r="O107" i="8"/>
  <c r="N142" i="8" l="1"/>
  <c r="M142" i="8"/>
  <c r="F69" i="8"/>
  <c r="C67" i="7"/>
  <c r="D67" i="7"/>
  <c r="E67" i="7"/>
  <c r="F67" i="7"/>
  <c r="G67" i="7"/>
  <c r="H67" i="7"/>
  <c r="I67" i="7"/>
  <c r="B67" i="7"/>
  <c r="J62" i="7"/>
  <c r="J61" i="7"/>
  <c r="J60" i="7"/>
  <c r="J59" i="7"/>
  <c r="J58" i="7"/>
  <c r="J49" i="7"/>
  <c r="J50" i="7"/>
  <c r="J51" i="7"/>
  <c r="J52" i="7"/>
  <c r="J48" i="7"/>
  <c r="J40" i="7"/>
  <c r="J39" i="7"/>
  <c r="J38" i="7"/>
  <c r="J37" i="7"/>
  <c r="J30" i="7"/>
  <c r="J29" i="7"/>
  <c r="J28" i="7"/>
  <c r="J27" i="7"/>
  <c r="J20" i="7"/>
  <c r="J19" i="7"/>
  <c r="J18" i="7"/>
  <c r="J17" i="7"/>
  <c r="J9" i="7"/>
  <c r="J10" i="7"/>
  <c r="J11" i="7"/>
  <c r="J8" i="7"/>
  <c r="K62" i="7"/>
  <c r="K61" i="7"/>
  <c r="K60" i="7"/>
  <c r="K59" i="7"/>
  <c r="K58" i="7"/>
  <c r="K49" i="7"/>
  <c r="K50" i="7"/>
  <c r="K51" i="7"/>
  <c r="K52" i="7"/>
  <c r="K48" i="7"/>
  <c r="G19" i="14"/>
  <c r="J123" i="15"/>
  <c r="J124" i="15"/>
  <c r="J125" i="15"/>
  <c r="J122" i="15"/>
  <c r="H123" i="15"/>
  <c r="H124" i="15"/>
  <c r="H125" i="15"/>
  <c r="H122" i="15"/>
  <c r="F123" i="15"/>
  <c r="F124" i="15"/>
  <c r="F125" i="15"/>
  <c r="F122" i="15"/>
  <c r="F9" i="15"/>
  <c r="G9" i="15"/>
  <c r="H9" i="15"/>
  <c r="I9" i="15"/>
  <c r="J9" i="15"/>
  <c r="E9" i="15"/>
  <c r="C11" i="12"/>
  <c r="D11" i="12"/>
  <c r="E11" i="12"/>
  <c r="F11" i="12"/>
  <c r="G11" i="12"/>
  <c r="H11" i="12"/>
  <c r="I11" i="12"/>
  <c r="B11" i="12"/>
  <c r="I126" i="15"/>
  <c r="J126" i="15" s="1"/>
  <c r="G126" i="15"/>
  <c r="H126" i="15" s="1"/>
  <c r="E126" i="15"/>
  <c r="F126" i="15" s="1"/>
  <c r="I118" i="15"/>
  <c r="G118" i="15"/>
  <c r="E118" i="15"/>
  <c r="J118" i="15"/>
  <c r="H118" i="15"/>
  <c r="F118" i="15"/>
  <c r="J109" i="15"/>
  <c r="I109" i="15"/>
  <c r="H109" i="15"/>
  <c r="G109" i="15"/>
  <c r="F109" i="15"/>
  <c r="E109" i="15"/>
  <c r="J103" i="15"/>
  <c r="I103" i="15"/>
  <c r="H103" i="15"/>
  <c r="G103" i="15"/>
  <c r="F103" i="15"/>
  <c r="E103" i="15"/>
  <c r="J96" i="15"/>
  <c r="I96" i="15"/>
  <c r="H96" i="15"/>
  <c r="G96" i="15"/>
  <c r="F96" i="15"/>
  <c r="E96" i="15"/>
  <c r="J88" i="15"/>
  <c r="I88" i="15"/>
  <c r="H88" i="15"/>
  <c r="G88" i="15"/>
  <c r="F88" i="15"/>
  <c r="E88" i="15"/>
  <c r="J80" i="15"/>
  <c r="I80" i="15"/>
  <c r="H80" i="15"/>
  <c r="H97" i="15" s="1"/>
  <c r="H110" i="15" s="1"/>
  <c r="G80" i="15"/>
  <c r="F80" i="15"/>
  <c r="E80" i="15"/>
  <c r="F59" i="15"/>
  <c r="E59" i="15"/>
  <c r="F43" i="15"/>
  <c r="E43" i="15"/>
  <c r="F36" i="15"/>
  <c r="E36" i="15"/>
  <c r="F29" i="15"/>
  <c r="J15" i="15"/>
  <c r="I15" i="15"/>
  <c r="H15" i="15"/>
  <c r="G15" i="15"/>
  <c r="F15" i="15"/>
  <c r="E15" i="15"/>
  <c r="E35" i="14"/>
  <c r="E37" i="14" s="1"/>
  <c r="C35" i="14"/>
  <c r="E25" i="14"/>
  <c r="F21" i="14" s="1"/>
  <c r="C25" i="14"/>
  <c r="H22" i="14"/>
  <c r="G22" i="14"/>
  <c r="H21" i="14"/>
  <c r="G21" i="14"/>
  <c r="H20" i="14"/>
  <c r="G20" i="14"/>
  <c r="E14" i="14"/>
  <c r="F8" i="14" s="1"/>
  <c r="C14" i="14"/>
  <c r="H11" i="14"/>
  <c r="G11" i="14"/>
  <c r="H10" i="14"/>
  <c r="G10" i="14"/>
  <c r="H9" i="14"/>
  <c r="G9" i="14"/>
  <c r="H8" i="14"/>
  <c r="G8" i="14"/>
  <c r="F68" i="7"/>
  <c r="G64" i="7"/>
  <c r="G68" i="7" s="1"/>
  <c r="F54" i="7"/>
  <c r="F69" i="7" s="1"/>
  <c r="G54" i="7"/>
  <c r="G69" i="7" s="1"/>
  <c r="I64" i="7"/>
  <c r="H64" i="7"/>
  <c r="H68" i="7" s="1"/>
  <c r="I54" i="7"/>
  <c r="I69" i="7" s="1"/>
  <c r="H54" i="7"/>
  <c r="H69" i="7" s="1"/>
  <c r="K9" i="7"/>
  <c r="K10" i="7"/>
  <c r="K11" i="7"/>
  <c r="K17" i="7"/>
  <c r="K18" i="7"/>
  <c r="K19" i="7"/>
  <c r="K20" i="7"/>
  <c r="K27" i="7"/>
  <c r="K28" i="7"/>
  <c r="K29" i="7"/>
  <c r="K30" i="7"/>
  <c r="K37" i="7"/>
  <c r="K38" i="7"/>
  <c r="K39" i="7"/>
  <c r="K40" i="7"/>
  <c r="K8" i="7"/>
  <c r="G126" i="8"/>
  <c r="I126" i="8"/>
  <c r="L126" i="8"/>
  <c r="M126" i="8"/>
  <c r="N126" i="8"/>
  <c r="O126" i="8"/>
  <c r="K123" i="8"/>
  <c r="K124" i="8"/>
  <c r="K125" i="8"/>
  <c r="K122" i="8"/>
  <c r="J123" i="8"/>
  <c r="J124" i="8"/>
  <c r="J125" i="8"/>
  <c r="J122" i="8"/>
  <c r="H123" i="8"/>
  <c r="H124" i="8"/>
  <c r="H125" i="8"/>
  <c r="H122" i="8"/>
  <c r="F123" i="8"/>
  <c r="F124" i="8"/>
  <c r="F125" i="8"/>
  <c r="F122" i="8"/>
  <c r="E126" i="8"/>
  <c r="E101" i="8"/>
  <c r="I79" i="8"/>
  <c r="F7" i="8"/>
  <c r="G7" i="8"/>
  <c r="H7" i="8"/>
  <c r="I7" i="8"/>
  <c r="J7" i="8"/>
  <c r="K7" i="8"/>
  <c r="L7" i="8"/>
  <c r="M7" i="8"/>
  <c r="N7" i="8"/>
  <c r="O7" i="8"/>
  <c r="E7" i="8"/>
  <c r="F46" i="4"/>
  <c r="G41" i="4" s="1"/>
  <c r="J132" i="8"/>
  <c r="G34" i="4"/>
  <c r="F57" i="4"/>
  <c r="G51" i="4" s="1"/>
  <c r="C57" i="4"/>
  <c r="D49" i="4" s="1"/>
  <c r="G33" i="9"/>
  <c r="I42" i="7"/>
  <c r="I43" i="7" s="1"/>
  <c r="I32" i="7"/>
  <c r="I71" i="7" s="1"/>
  <c r="I22" i="7"/>
  <c r="I72" i="7" s="1"/>
  <c r="I13" i="7"/>
  <c r="I73" i="7" s="1"/>
  <c r="I101" i="8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10" i="9"/>
  <c r="O132" i="8"/>
  <c r="N132" i="8"/>
  <c r="M132" i="8"/>
  <c r="L132" i="8"/>
  <c r="I132" i="8"/>
  <c r="G132" i="8"/>
  <c r="E132" i="8"/>
  <c r="K132" i="8"/>
  <c r="F132" i="8"/>
  <c r="N107" i="8"/>
  <c r="M107" i="8"/>
  <c r="L107" i="8"/>
  <c r="K107" i="8"/>
  <c r="J107" i="8"/>
  <c r="I107" i="8"/>
  <c r="H107" i="8"/>
  <c r="G107" i="8"/>
  <c r="F107" i="8"/>
  <c r="E107" i="8"/>
  <c r="O101" i="8"/>
  <c r="N101" i="8"/>
  <c r="M101" i="8"/>
  <c r="L101" i="8"/>
  <c r="J101" i="8"/>
  <c r="H101" i="8"/>
  <c r="G101" i="8"/>
  <c r="F101" i="8"/>
  <c r="K100" i="8"/>
  <c r="K101" i="8" s="1"/>
  <c r="O95" i="8"/>
  <c r="N95" i="8"/>
  <c r="M95" i="8"/>
  <c r="L95" i="8"/>
  <c r="K95" i="8"/>
  <c r="J95" i="8"/>
  <c r="I95" i="8"/>
  <c r="H95" i="8"/>
  <c r="G95" i="8"/>
  <c r="F95" i="8"/>
  <c r="E95" i="8"/>
  <c r="O87" i="8"/>
  <c r="N87" i="8"/>
  <c r="M87" i="8"/>
  <c r="L87" i="8"/>
  <c r="K87" i="8"/>
  <c r="J87" i="8"/>
  <c r="I87" i="8"/>
  <c r="H87" i="8"/>
  <c r="G87" i="8"/>
  <c r="F87" i="8"/>
  <c r="E87" i="8"/>
  <c r="O79" i="8"/>
  <c r="N79" i="8"/>
  <c r="M79" i="8"/>
  <c r="L79" i="8"/>
  <c r="K79" i="8"/>
  <c r="J79" i="8"/>
  <c r="H79" i="8"/>
  <c r="F79" i="8"/>
  <c r="E79" i="8"/>
  <c r="O69" i="8"/>
  <c r="N69" i="8"/>
  <c r="M69" i="8"/>
  <c r="L69" i="8"/>
  <c r="K69" i="8"/>
  <c r="J69" i="8"/>
  <c r="I69" i="8"/>
  <c r="H69" i="8"/>
  <c r="G69" i="8"/>
  <c r="E69" i="8"/>
  <c r="F58" i="8"/>
  <c r="E58" i="8"/>
  <c r="F42" i="8"/>
  <c r="E42" i="8"/>
  <c r="F35" i="8"/>
  <c r="E35" i="8"/>
  <c r="F28" i="8"/>
  <c r="O14" i="8"/>
  <c r="N14" i="8"/>
  <c r="M14" i="8"/>
  <c r="L14" i="8"/>
  <c r="K14" i="8"/>
  <c r="J14" i="8"/>
  <c r="I14" i="8"/>
  <c r="H14" i="8"/>
  <c r="G14" i="8"/>
  <c r="F14" i="8"/>
  <c r="E14" i="8"/>
  <c r="H42" i="7"/>
  <c r="H43" i="7" s="1"/>
  <c r="H70" i="7" s="1"/>
  <c r="G42" i="7"/>
  <c r="G43" i="7" s="1"/>
  <c r="G70" i="7" s="1"/>
  <c r="E42" i="7"/>
  <c r="E43" i="7" s="1"/>
  <c r="E70" i="7" s="1"/>
  <c r="D42" i="7"/>
  <c r="D43" i="7" s="1"/>
  <c r="D70" i="7" s="1"/>
  <c r="C42" i="7"/>
  <c r="C43" i="7" s="1"/>
  <c r="C70" i="7" s="1"/>
  <c r="B42" i="7"/>
  <c r="B43" i="7" s="1"/>
  <c r="B70" i="7" s="1"/>
  <c r="F39" i="7"/>
  <c r="F38" i="7"/>
  <c r="F37" i="7"/>
  <c r="H32" i="7"/>
  <c r="H71" i="7" s="1"/>
  <c r="G32" i="7"/>
  <c r="G71" i="7" s="1"/>
  <c r="E32" i="7"/>
  <c r="E71" i="7" s="1"/>
  <c r="D32" i="7"/>
  <c r="D71" i="7" s="1"/>
  <c r="C32" i="7"/>
  <c r="C71" i="7" s="1"/>
  <c r="B32" i="7"/>
  <c r="F29" i="7"/>
  <c r="F27" i="7"/>
  <c r="H22" i="7"/>
  <c r="H72" i="7" s="1"/>
  <c r="G22" i="7"/>
  <c r="G72" i="7" s="1"/>
  <c r="E22" i="7"/>
  <c r="E72" i="7" s="1"/>
  <c r="D22" i="7"/>
  <c r="D72" i="7" s="1"/>
  <c r="C22" i="7"/>
  <c r="C72" i="7" s="1"/>
  <c r="B22" i="7"/>
  <c r="B72" i="7" s="1"/>
  <c r="F19" i="7"/>
  <c r="F18" i="7"/>
  <c r="F17" i="7"/>
  <c r="H13" i="7"/>
  <c r="H73" i="7" s="1"/>
  <c r="G13" i="7"/>
  <c r="G73" i="7" s="1"/>
  <c r="E13" i="7"/>
  <c r="E73" i="7" s="1"/>
  <c r="D13" i="7"/>
  <c r="D73" i="7" s="1"/>
  <c r="C13" i="7"/>
  <c r="C73" i="7" s="1"/>
  <c r="B13" i="7"/>
  <c r="B73" i="7" s="1"/>
  <c r="F10" i="7"/>
  <c r="F8" i="7"/>
  <c r="C45" i="4"/>
  <c r="D43" i="4" s="1"/>
  <c r="G33" i="4"/>
  <c r="H31" i="4" s="1"/>
  <c r="E33" i="4"/>
  <c r="F31" i="4" s="1"/>
  <c r="C33" i="4"/>
  <c r="D29" i="4" s="1"/>
  <c r="E25" i="4"/>
  <c r="F22" i="4" s="1"/>
  <c r="C25" i="4"/>
  <c r="D21" i="4" s="1"/>
  <c r="H22" i="4"/>
  <c r="G22" i="4"/>
  <c r="H21" i="4"/>
  <c r="G21" i="4"/>
  <c r="H20" i="4"/>
  <c r="G20" i="4"/>
  <c r="H19" i="4"/>
  <c r="G19" i="4"/>
  <c r="E15" i="4"/>
  <c r="F12" i="4" s="1"/>
  <c r="C15" i="4"/>
  <c r="D11" i="4" s="1"/>
  <c r="H12" i="4"/>
  <c r="G12" i="4"/>
  <c r="H11" i="4"/>
  <c r="G11" i="4"/>
  <c r="H10" i="4"/>
  <c r="G10" i="4"/>
  <c r="H9" i="4"/>
  <c r="G9" i="4"/>
  <c r="F19" i="4"/>
  <c r="H28" i="4"/>
  <c r="F33" i="14"/>
  <c r="D21" i="14"/>
  <c r="F30" i="14"/>
  <c r="D31" i="14"/>
  <c r="F31" i="14"/>
  <c r="F30" i="4"/>
  <c r="D40" i="4"/>
  <c r="H25" i="14" l="1"/>
  <c r="H27" i="14" s="1"/>
  <c r="D22" i="14"/>
  <c r="C27" i="14"/>
  <c r="E36" i="4"/>
  <c r="F21" i="4"/>
  <c r="H30" i="4"/>
  <c r="D32" i="14"/>
  <c r="C37" i="14"/>
  <c r="J97" i="15"/>
  <c r="J110" i="15" s="1"/>
  <c r="J112" i="15" s="1"/>
  <c r="J128" i="15" s="1"/>
  <c r="K32" i="7"/>
  <c r="J72" i="7"/>
  <c r="J73" i="7"/>
  <c r="F32" i="14"/>
  <c r="F35" i="14" s="1"/>
  <c r="F19" i="14"/>
  <c r="F22" i="14"/>
  <c r="E27" i="14"/>
  <c r="F20" i="14"/>
  <c r="H14" i="14"/>
  <c r="I8" i="14" s="1"/>
  <c r="F10" i="14"/>
  <c r="E16" i="14"/>
  <c r="D10" i="14"/>
  <c r="C16" i="14"/>
  <c r="D55" i="4"/>
  <c r="D54" i="4"/>
  <c r="D53" i="4"/>
  <c r="D51" i="4"/>
  <c r="D50" i="4"/>
  <c r="D52" i="4"/>
  <c r="F28" i="4"/>
  <c r="F29" i="4"/>
  <c r="D28" i="4"/>
  <c r="F20" i="4"/>
  <c r="G25" i="4"/>
  <c r="H15" i="4"/>
  <c r="I10" i="4" s="1"/>
  <c r="F10" i="4"/>
  <c r="E96" i="8"/>
  <c r="F126" i="8"/>
  <c r="F9" i="14"/>
  <c r="G14" i="14"/>
  <c r="G16" i="14" s="1"/>
  <c r="I9" i="14"/>
  <c r="G25" i="14"/>
  <c r="G27" i="14" s="1"/>
  <c r="D8" i="14"/>
  <c r="D14" i="14" s="1"/>
  <c r="D9" i="14"/>
  <c r="I12" i="14"/>
  <c r="F11" i="14"/>
  <c r="D30" i="14"/>
  <c r="D33" i="14"/>
  <c r="D11" i="14"/>
  <c r="F32" i="7"/>
  <c r="F71" i="7" s="1"/>
  <c r="F13" i="7"/>
  <c r="F73" i="7" s="1"/>
  <c r="J64" i="7"/>
  <c r="K22" i="7"/>
  <c r="B71" i="7"/>
  <c r="J71" i="7" s="1"/>
  <c r="F22" i="7"/>
  <c r="F72" i="7" s="1"/>
  <c r="F42" i="7"/>
  <c r="F43" i="7" s="1"/>
  <c r="F70" i="7" s="1"/>
  <c r="J69" i="7"/>
  <c r="O96" i="8"/>
  <c r="O108" i="8" s="1"/>
  <c r="F97" i="15"/>
  <c r="H112" i="15"/>
  <c r="H128" i="15" s="1"/>
  <c r="F110" i="15"/>
  <c r="F112" i="15" s="1"/>
  <c r="F128" i="15" s="1"/>
  <c r="E97" i="15"/>
  <c r="E110" i="15" s="1"/>
  <c r="E112" i="15" s="1"/>
  <c r="E128" i="15" s="1"/>
  <c r="G97" i="15"/>
  <c r="G110" i="15" s="1"/>
  <c r="G112" i="15" s="1"/>
  <c r="G128" i="15" s="1"/>
  <c r="I97" i="15"/>
  <c r="I110" i="15" s="1"/>
  <c r="I112" i="15" s="1"/>
  <c r="I128" i="15" s="1"/>
  <c r="K64" i="7"/>
  <c r="I68" i="7"/>
  <c r="J68" i="7" s="1"/>
  <c r="J54" i="7"/>
  <c r="J43" i="7"/>
  <c r="I70" i="7"/>
  <c r="J70" i="7" s="1"/>
  <c r="K43" i="7"/>
  <c r="J42" i="7"/>
  <c r="K42" i="7"/>
  <c r="J22" i="7"/>
  <c r="J13" i="7"/>
  <c r="K13" i="7"/>
  <c r="D20" i="14"/>
  <c r="D19" i="14"/>
  <c r="G40" i="4"/>
  <c r="G42" i="4"/>
  <c r="G45" i="4"/>
  <c r="G43" i="4"/>
  <c r="G39" i="4"/>
  <c r="G44" i="4"/>
  <c r="G55" i="4"/>
  <c r="G50" i="4"/>
  <c r="G53" i="4"/>
  <c r="G52" i="4"/>
  <c r="G54" i="4"/>
  <c r="G49" i="4"/>
  <c r="D42" i="4"/>
  <c r="H29" i="4"/>
  <c r="D31" i="4"/>
  <c r="D30" i="4"/>
  <c r="G36" i="4"/>
  <c r="F33" i="4"/>
  <c r="H25" i="4"/>
  <c r="D22" i="4"/>
  <c r="D19" i="4"/>
  <c r="D20" i="4"/>
  <c r="F9" i="4"/>
  <c r="F11" i="4"/>
  <c r="I11" i="4"/>
  <c r="D9" i="4"/>
  <c r="D10" i="4"/>
  <c r="D12" i="4"/>
  <c r="G15" i="4"/>
  <c r="M96" i="8"/>
  <c r="M108" i="8" s="1"/>
  <c r="H126" i="8"/>
  <c r="K126" i="8"/>
  <c r="J126" i="8"/>
  <c r="J96" i="8"/>
  <c r="J108" i="8" s="1"/>
  <c r="J119" i="8" s="1"/>
  <c r="N96" i="8"/>
  <c r="N108" i="8" s="1"/>
  <c r="G96" i="8"/>
  <c r="G108" i="8" s="1"/>
  <c r="G119" i="8" s="1"/>
  <c r="G145" i="8" s="1"/>
  <c r="F96" i="8"/>
  <c r="F108" i="8" s="1"/>
  <c r="F119" i="8" s="1"/>
  <c r="H96" i="8"/>
  <c r="H108" i="8" s="1"/>
  <c r="H119" i="8" s="1"/>
  <c r="E108" i="8"/>
  <c r="E119" i="8" s="1"/>
  <c r="E145" i="8" s="1"/>
  <c r="H132" i="8"/>
  <c r="L96" i="8"/>
  <c r="L108" i="8" s="1"/>
  <c r="L119" i="8" s="1"/>
  <c r="L145" i="8" s="1"/>
  <c r="I96" i="8"/>
  <c r="I108" i="8" s="1"/>
  <c r="I119" i="8" s="1"/>
  <c r="I145" i="8" s="1"/>
  <c r="K96" i="8"/>
  <c r="K108" i="8" s="1"/>
  <c r="K119" i="8" s="1"/>
  <c r="K54" i="7"/>
  <c r="C36" i="4"/>
  <c r="D41" i="4"/>
  <c r="J32" i="7"/>
  <c r="H16" i="14" l="1"/>
  <c r="I10" i="14"/>
  <c r="I14" i="14"/>
  <c r="F25" i="14"/>
  <c r="H145" i="8"/>
  <c r="J145" i="8"/>
  <c r="D15" i="4"/>
  <c r="H33" i="4"/>
  <c r="D57" i="4"/>
  <c r="I15" i="4"/>
  <c r="I9" i="4"/>
  <c r="F25" i="4"/>
  <c r="K145" i="8"/>
  <c r="I12" i="4"/>
  <c r="I13" i="4"/>
  <c r="I11" i="14"/>
  <c r="F14" i="14"/>
  <c r="D33" i="4"/>
  <c r="F145" i="8"/>
  <c r="D35" i="14"/>
  <c r="D25" i="14"/>
  <c r="G46" i="4"/>
  <c r="G57" i="4"/>
  <c r="D45" i="4"/>
  <c r="D25" i="4"/>
  <c r="F15" i="4"/>
  <c r="M119" i="8" l="1"/>
  <c r="M145" i="8" s="1"/>
  <c r="N119" i="8"/>
  <c r="N145" i="8" s="1"/>
  <c r="O119" i="8"/>
  <c r="O145" i="8" s="1"/>
</calcChain>
</file>

<file path=xl/sharedStrings.xml><?xml version="1.0" encoding="utf-8"?>
<sst xmlns="http://schemas.openxmlformats.org/spreadsheetml/2006/main" count="1240" uniqueCount="413">
  <si>
    <t>TPSD</t>
  </si>
  <si>
    <t>TPY</t>
  </si>
  <si>
    <t>OFF-ROAD MOBILE</t>
  </si>
  <si>
    <t>CO TPY</t>
  </si>
  <si>
    <t>TPWD</t>
  </si>
  <si>
    <t>SO2</t>
  </si>
  <si>
    <t>NH3</t>
  </si>
  <si>
    <t>PM10</t>
  </si>
  <si>
    <t>VOC</t>
  </si>
  <si>
    <t>NOx</t>
  </si>
  <si>
    <t>CO</t>
  </si>
  <si>
    <t>SOURCE CATEGORY</t>
  </si>
  <si>
    <t>SCC</t>
  </si>
  <si>
    <t>TOTAL POINT SOURCES</t>
  </si>
  <si>
    <t xml:space="preserve">     Waste Treatment</t>
  </si>
  <si>
    <t xml:space="preserve"> </t>
  </si>
  <si>
    <t>1. POTW's</t>
  </si>
  <si>
    <t>2. HW TSDF</t>
  </si>
  <si>
    <t>3. MSW Landfills</t>
  </si>
  <si>
    <t xml:space="preserve">     Gasoline Distribution</t>
  </si>
  <si>
    <t>In On-Road Mobile category</t>
  </si>
  <si>
    <t>3. Underground Tank Breath.</t>
  </si>
  <si>
    <t>4. Transit Losses</t>
  </si>
  <si>
    <t xml:space="preserve">     Stationary Source Solvent Evap.</t>
  </si>
  <si>
    <t>2. Surface Cleaning -degrease</t>
  </si>
  <si>
    <t>3. Commerc/Consumer Solvents</t>
  </si>
  <si>
    <t>4. Graphic Arts:</t>
  </si>
  <si>
    <t xml:space="preserve">     Non-Indus. Surface Coating:</t>
  </si>
  <si>
    <t xml:space="preserve">     Industrial Coating:</t>
  </si>
  <si>
    <t>3. Motor Vehicles New</t>
  </si>
  <si>
    <t>4. Machinery &amp; Equip.</t>
  </si>
  <si>
    <t>5. Appliances</t>
  </si>
  <si>
    <t xml:space="preserve">     Small Statonary  Fuel Combustion</t>
  </si>
  <si>
    <t>4. Open Burning  -Yard Waste</t>
  </si>
  <si>
    <t>TOTAL AREA SOURCE</t>
  </si>
  <si>
    <t>1. Residential Construction</t>
  </si>
  <si>
    <t>2. Non-Residential Construction</t>
  </si>
  <si>
    <t>3. Road Construction</t>
  </si>
  <si>
    <t>1. Dry Cleaning</t>
  </si>
  <si>
    <t>1. Auto. Refinish</t>
  </si>
  <si>
    <t>2. AIM Architect. Coating</t>
  </si>
  <si>
    <t>3. AIM Traffic Marking</t>
  </si>
  <si>
    <t xml:space="preserve">     Miscelleneous Solvents:</t>
  </si>
  <si>
    <t>Total Gasoline Distribution</t>
  </si>
  <si>
    <t>Total Solvent Evaporation</t>
  </si>
  <si>
    <t>3.AIM High Perf. Maintenance</t>
  </si>
  <si>
    <t>4. AIM Oth. Speclty Purp Coat</t>
  </si>
  <si>
    <t>Total Industrial Coating</t>
  </si>
  <si>
    <t>Total Miscellaneous Solvents</t>
  </si>
  <si>
    <t>Total Residential Fuel</t>
  </si>
  <si>
    <t>Total Commercial/Instit Fuel</t>
  </si>
  <si>
    <t>Total Auto Ref &amp; AIM Coating</t>
  </si>
  <si>
    <t>5. Residential Kerosene</t>
  </si>
  <si>
    <t>6. Residential LPG</t>
  </si>
  <si>
    <t>4. Commercial/Instit N.Gas</t>
  </si>
  <si>
    <t>5. Commercial/Instit Kerosene</t>
  </si>
  <si>
    <t>6. Commercial/Instit LPG</t>
  </si>
  <si>
    <t>7. Commercial/Instit Wood &amp; Prod</t>
  </si>
  <si>
    <t>4. Small Industrial N.Gas</t>
  </si>
  <si>
    <t>5. Small Industrial Kerosene</t>
  </si>
  <si>
    <t>6. Small Industrial LPG</t>
  </si>
  <si>
    <t>7. Small Industrial Wood-Products</t>
  </si>
  <si>
    <t>2. Structural Fires</t>
  </si>
  <si>
    <t>3. Vehicle Fires</t>
  </si>
  <si>
    <t>2. Railroads</t>
  </si>
  <si>
    <t>3. Commercial Marine Vessels</t>
  </si>
  <si>
    <t>1. Cutback Asphalt</t>
  </si>
  <si>
    <t>Estimate</t>
  </si>
  <si>
    <t xml:space="preserve">MA </t>
  </si>
  <si>
    <t>MA</t>
  </si>
  <si>
    <t>EPA</t>
  </si>
  <si>
    <t>250101101x</t>
  </si>
  <si>
    <t>250101201x</t>
  </si>
  <si>
    <t>5. Petro Vessel Unload/Losses</t>
  </si>
  <si>
    <t>6. Portable Fuel Contain Reside</t>
  </si>
  <si>
    <t>7. Portable Fuel Contain Comm</t>
  </si>
  <si>
    <t>8. Aviation Gas Refuel Stage I</t>
  </si>
  <si>
    <t>9. Aviation Gas Refuel Stage II</t>
  </si>
  <si>
    <t>10.Aviation Gas Ref.U.Tank Br</t>
  </si>
  <si>
    <t>5. Industrial Adhesives -Total</t>
  </si>
  <si>
    <t>2. Metal Can Containers</t>
  </si>
  <si>
    <t>7. Other Transport Eq. Marine</t>
  </si>
  <si>
    <t>8. Other Transport Eq. Rail</t>
  </si>
  <si>
    <t>6. Other Transport Eq. Aircraft</t>
  </si>
  <si>
    <t>9. Metal Sheet, Strip,Coil</t>
  </si>
  <si>
    <t>10. Factory Finished Wood</t>
  </si>
  <si>
    <t>11. Electronic Insulation &amp; Coat</t>
  </si>
  <si>
    <t>1. Residential Bituminous Coal</t>
  </si>
  <si>
    <t>2. Residential Distillate Oil</t>
  </si>
  <si>
    <t>3. Residential Natural Gas</t>
  </si>
  <si>
    <t>1. Open Burn -Household Waste</t>
  </si>
  <si>
    <t>2. Open Burn -Land Clearing D</t>
  </si>
  <si>
    <t>EPA/MA</t>
  </si>
  <si>
    <t>28050xxxxx</t>
  </si>
  <si>
    <t>1. Agricultural Livestock</t>
  </si>
  <si>
    <t>2. Humans</t>
  </si>
  <si>
    <t>3. Cats</t>
  </si>
  <si>
    <t>5. Wild Animals</t>
  </si>
  <si>
    <t>6. Soils</t>
  </si>
  <si>
    <t>4. Dogs</t>
  </si>
  <si>
    <t>EPA/CMU</t>
  </si>
  <si>
    <t>EPA/CMU -grown from 2002 -pop</t>
  </si>
  <si>
    <t>Agricultural, Human, Pets, Wildlife, Soils</t>
  </si>
  <si>
    <t>7. Agricultural Fertilizer Applic</t>
  </si>
  <si>
    <t>8. Agricultural Tilling</t>
  </si>
  <si>
    <t>Total Agricultural, Human, Pets, Wildlife, Soils</t>
  </si>
  <si>
    <t>Total Fugitive Dust Categories</t>
  </si>
  <si>
    <t xml:space="preserve">1. Aircraft </t>
  </si>
  <si>
    <t>2. Emulsified Asphalt</t>
  </si>
  <si>
    <t>3. Agricultural Pesticide Use</t>
  </si>
  <si>
    <t>4. Non-Agric Pesticide Use</t>
  </si>
  <si>
    <t>5. Bakeries</t>
  </si>
  <si>
    <t>6. Breweries/Wineries/Distiller</t>
  </si>
  <si>
    <t>7. Petroleum Spills</t>
  </si>
  <si>
    <t>8. Asphalt Roof, Kettles &amp; Tanks</t>
  </si>
  <si>
    <t>9. Leaking USTs</t>
  </si>
  <si>
    <t>1. Tank Truck Unl. (Stage I)</t>
  </si>
  <si>
    <t>2. Vehicle Refuel. (Stage II)</t>
  </si>
  <si>
    <t>EGU Point Sources</t>
  </si>
  <si>
    <t>Non-EGU Point Sources</t>
  </si>
  <si>
    <t>Total Waste Treatment</t>
  </si>
  <si>
    <t>Origin</t>
  </si>
  <si>
    <t>1. Commercial/Instit Bitum Coal</t>
  </si>
  <si>
    <t>1. Small Industrial Bitum Coal</t>
  </si>
  <si>
    <t>5. Residential Woodburn-Outdoor</t>
  </si>
  <si>
    <t>4. Residential Wood-burn-Indoor</t>
  </si>
  <si>
    <t>2. Commercial/Instit Dist.Oil</t>
  </si>
  <si>
    <t>3. Commercial/Instit Res.Oil</t>
  </si>
  <si>
    <t>2. Small Industrial Dist.Oil</t>
  </si>
  <si>
    <t>3. Small Industrial Res.Oil</t>
  </si>
  <si>
    <t>Total Industrial  Fuel</t>
  </si>
  <si>
    <t>Total Waste Burning</t>
  </si>
  <si>
    <t>Total Fires/ Cooking</t>
  </si>
  <si>
    <t>VOC TPY</t>
  </si>
  <si>
    <t>TPY %</t>
  </si>
  <si>
    <t>TPSD %</t>
  </si>
  <si>
    <t xml:space="preserve"> -----------------------------</t>
  </si>
  <si>
    <t xml:space="preserve"> ----------</t>
  </si>
  <si>
    <t xml:space="preserve">       ---------</t>
  </si>
  <si>
    <t>TOTAL</t>
  </si>
  <si>
    <t xml:space="preserve">    NOx With Biogenics:</t>
  </si>
  <si>
    <t>NOX TPY</t>
  </si>
  <si>
    <t xml:space="preserve">      TPSD</t>
  </si>
  <si>
    <t>NOx TPY</t>
  </si>
  <si>
    <t xml:space="preserve"> ------------------------------</t>
  </si>
  <si>
    <t xml:space="preserve"> -----------</t>
  </si>
  <si>
    <t xml:space="preserve"> ---------</t>
  </si>
  <si>
    <t xml:space="preserve">TPWD % </t>
  </si>
  <si>
    <t xml:space="preserve">   -----------</t>
  </si>
  <si>
    <t>Anthropogenic Total</t>
  </si>
  <si>
    <t>TOTAL with Biogenics</t>
  </si>
  <si>
    <t>SO2 TPY</t>
  </si>
  <si>
    <t>NH3 TPY</t>
  </si>
  <si>
    <t>PM10 TPY</t>
  </si>
  <si>
    <t>POINT</t>
  </si>
  <si>
    <t>AREA</t>
  </si>
  <si>
    <t>OFF-ROAD</t>
  </si>
  <si>
    <t>TPSD for VOC, NOx &amp; CO AND TPY for SO2</t>
  </si>
  <si>
    <t>(See Figure 1.10)</t>
  </si>
  <si>
    <t>%Change</t>
  </si>
  <si>
    <t xml:space="preserve">POINT </t>
  </si>
  <si>
    <t>(See Figure 1.11)</t>
  </si>
  <si>
    <t>1990</t>
  </si>
  <si>
    <t>1993</t>
  </si>
  <si>
    <t>1996</t>
  </si>
  <si>
    <t xml:space="preserve"> ------------</t>
  </si>
  <si>
    <t>TOTAL TPY</t>
  </si>
  <si>
    <t>TOTAL TPD</t>
  </si>
  <si>
    <t>1979-82</t>
  </si>
  <si>
    <t xml:space="preserve">    1980-83</t>
  </si>
  <si>
    <t xml:space="preserve">    1981-84</t>
  </si>
  <si>
    <t xml:space="preserve">    1982-85</t>
  </si>
  <si>
    <t xml:space="preserve">    1983-86</t>
  </si>
  <si>
    <t xml:space="preserve">    1984-87</t>
  </si>
  <si>
    <t xml:space="preserve">    1985-88</t>
  </si>
  <si>
    <t xml:space="preserve">    1986-89</t>
  </si>
  <si>
    <t xml:space="preserve">    1987-90</t>
  </si>
  <si>
    <t xml:space="preserve">    1988-91</t>
  </si>
  <si>
    <t>1989-92</t>
  </si>
  <si>
    <t>1990-93</t>
  </si>
  <si>
    <t>1991-94</t>
  </si>
  <si>
    <t>1992-95</t>
  </si>
  <si>
    <t>1993-96</t>
  </si>
  <si>
    <t>1994-97</t>
  </si>
  <si>
    <t>1995-98</t>
  </si>
  <si>
    <t>1996-99</t>
  </si>
  <si>
    <t>1997-00</t>
  </si>
  <si>
    <t>1998-01</t>
  </si>
  <si>
    <t>1999-02</t>
  </si>
  <si>
    <t>2002-05</t>
  </si>
  <si>
    <t>2005-08</t>
  </si>
  <si>
    <t>1. Furniture &amp; Fixtures -Wood</t>
  </si>
  <si>
    <t>2. Metal Furniture</t>
  </si>
  <si>
    <t>12. Misc Mfg, Other Prod. Coat</t>
  </si>
  <si>
    <t>14. Paper Film &amp; Foil Coat</t>
  </si>
  <si>
    <t>CAP</t>
  </si>
  <si>
    <t>TRIGGER</t>
  </si>
  <si>
    <t>ANNUAL EMISS</t>
  </si>
  <si>
    <t>4-YEAR AV</t>
  </si>
  <si>
    <t>ON-ROAD MOBILE</t>
  </si>
  <si>
    <t xml:space="preserve">MOBILE </t>
  </si>
  <si>
    <t>Massachusetts Total</t>
  </si>
  <si>
    <t>4-YEAR AV PERIOD</t>
  </si>
  <si>
    <t>DIFF 4-YR AVG AND CAP</t>
  </si>
  <si>
    <t>TONS PER YEAR</t>
  </si>
  <si>
    <t xml:space="preserve"> 1979-82 4-YEAR AVERAGE CAP = 412 K TONS,  TRIGGER = 402 K TONS</t>
  </si>
  <si>
    <t>Used EPA's estimate</t>
  </si>
  <si>
    <t xml:space="preserve">             TOTAL ALL FUEL USE</t>
  </si>
  <si>
    <t>2.Forest/Prescribed Fires - EPA</t>
  </si>
  <si>
    <t>4. Food Prep - Commercial-All</t>
  </si>
  <si>
    <t>5. Food Preparation Backyard Grills</t>
  </si>
  <si>
    <t>4. NONROAD Equipment</t>
  </si>
  <si>
    <t>1990-2011</t>
  </si>
  <si>
    <t>2008-2011</t>
  </si>
  <si>
    <t>FUG.DUST (Paved Rds)</t>
  </si>
  <si>
    <t>FUG.DUST (Unpaved Rds)</t>
  </si>
  <si>
    <t xml:space="preserve">   AREA-Humans, Animals</t>
  </si>
  <si>
    <t xml:space="preserve">   AREA-Livestock</t>
  </si>
  <si>
    <t xml:space="preserve">   AREA-Soils, Agric</t>
  </si>
  <si>
    <t xml:space="preserve">   TOTAL</t>
  </si>
  <si>
    <t>DVMT</t>
  </si>
  <si>
    <t>VMT</t>
  </si>
  <si>
    <t>TOTAL COMBUSTION CATEGORY</t>
  </si>
  <si>
    <t>Accepted EPA's estimates using NEI Support request.</t>
  </si>
  <si>
    <t xml:space="preserve">            VOC with Biogenics:</t>
  </si>
  <si>
    <t>PM2.5 TPY</t>
  </si>
  <si>
    <t xml:space="preserve">TONS PER YEAR (TPY), SUMMER &amp; WINTER DAY (TPSD, TPWD) </t>
  </si>
  <si>
    <t xml:space="preserve">   POINT &amp; POTW</t>
  </si>
  <si>
    <t>AREA COMBUS</t>
  </si>
  <si>
    <t xml:space="preserve">   ON-RD MOBILE</t>
  </si>
  <si>
    <t xml:space="preserve">   OFF-RD MOBILE</t>
  </si>
  <si>
    <t>4. Mining &amp; Quarrying</t>
  </si>
  <si>
    <t>5. Paved Roads (MANEVU)</t>
  </si>
  <si>
    <t xml:space="preserve">6. Unpaved Roads (MANEVU) </t>
  </si>
  <si>
    <t>1.POINT SOURCES</t>
  </si>
  <si>
    <t>2.AREA SOURCES</t>
  </si>
  <si>
    <t>Changed June 11 2014 -used EPA new estimates</t>
  </si>
  <si>
    <t>Revised June 20, 2014 - new 2011 data</t>
  </si>
  <si>
    <t>3. Open Burn - Leaf Waste</t>
  </si>
  <si>
    <t>HDDV</t>
  </si>
  <si>
    <t>LDDV</t>
  </si>
  <si>
    <t>HDGV</t>
  </si>
  <si>
    <t>LDGV</t>
  </si>
  <si>
    <t>5.ON-ROAD MOBILE</t>
  </si>
  <si>
    <t>TOTAL ON-ROAD MOBILE</t>
  </si>
  <si>
    <t>GRAND TOTAL EMISSIONS - ALL CATEGORIES</t>
  </si>
  <si>
    <t xml:space="preserve">MOBILE/MOVES </t>
  </si>
  <si>
    <t>Starts</t>
  </si>
  <si>
    <t>Emission</t>
  </si>
  <si>
    <t>Reductions</t>
  </si>
  <si>
    <t>FIGIRE 1-14</t>
  </si>
  <si>
    <t>[tons/mon]</t>
  </si>
  <si>
    <t>State</t>
  </si>
  <si>
    <t>County</t>
  </si>
  <si>
    <t>Month</t>
  </si>
  <si>
    <t>NO</t>
  </si>
  <si>
    <t>Massachusetts</t>
  </si>
  <si>
    <t>Barnstable Co</t>
  </si>
  <si>
    <t>Barnstable Co Total</t>
  </si>
  <si>
    <t>Berkshire Co</t>
  </si>
  <si>
    <t>Berkshire Co Total</t>
  </si>
  <si>
    <t>Bristol Co</t>
  </si>
  <si>
    <t>Bristol Co Total</t>
  </si>
  <si>
    <t>Dukes Co</t>
  </si>
  <si>
    <t>Dukes Co Total</t>
  </si>
  <si>
    <t>Essex Co</t>
  </si>
  <si>
    <t>Essex Co Total</t>
  </si>
  <si>
    <t>Franklin Co</t>
  </si>
  <si>
    <t>Franklin Co Total</t>
  </si>
  <si>
    <t>Hampden Co</t>
  </si>
  <si>
    <t>Hampden Co Total</t>
  </si>
  <si>
    <t>Hampshire Co</t>
  </si>
  <si>
    <t>Hampshire Co Total</t>
  </si>
  <si>
    <t>Middlesex Co</t>
  </si>
  <si>
    <t>Middlesex Co Total</t>
  </si>
  <si>
    <t>Nantucket Co</t>
  </si>
  <si>
    <t>Nantucket Co Total</t>
  </si>
  <si>
    <t>Norfolk Co</t>
  </si>
  <si>
    <t>Norfolk Co Total</t>
  </si>
  <si>
    <t>Plymouth Co</t>
  </si>
  <si>
    <t>Plymouth Co Total</t>
  </si>
  <si>
    <t>Suffolk Co</t>
  </si>
  <si>
    <t>Suffolk Co Total</t>
  </si>
  <si>
    <t>Worcester Co</t>
  </si>
  <si>
    <t>Worcester Co Total</t>
  </si>
  <si>
    <t>From: http://www.epa.gov/ttn/chief/net/2011inventory.html</t>
  </si>
  <si>
    <t>File: Section 1 2011 PEI Summary Charts 11/7/2014</t>
  </si>
  <si>
    <t>BIOGENICS (BELD)</t>
  </si>
  <si>
    <t>2002-2011</t>
  </si>
  <si>
    <t xml:space="preserve"> 1-17</t>
  </si>
  <si>
    <t>%Reduction</t>
  </si>
  <si>
    <t>(See Figure 1.9)</t>
  </si>
  <si>
    <t xml:space="preserve">TABLE 1.1 </t>
  </si>
  <si>
    <t xml:space="preserve">TABLE 1.3  </t>
  </si>
  <si>
    <t xml:space="preserve">TABLE 1.4 </t>
  </si>
  <si>
    <t xml:space="preserve">DUKES COUNTY MA 2011 EMISSIONS BY CATEGORIES ALL POLLUTANTS </t>
  </si>
  <si>
    <t xml:space="preserve">MA 1990 TO 2011 VOC, NOx, CO &amp; SO2 EMISSIONS TRENDS </t>
  </si>
  <si>
    <t>TABLE 1.5</t>
  </si>
  <si>
    <t xml:space="preserve">TABLE 1.6  </t>
  </si>
  <si>
    <t>MA SO2 EMISSIONS WITH CAP &amp; TRIGGER 1979-2012</t>
  </si>
  <si>
    <t>EPA 2011 BIOGENIC EMISSIONS FOR MA</t>
  </si>
  <si>
    <t>TABLE 1.7</t>
  </si>
  <si>
    <t xml:space="preserve">EPA 2011 MASSACHUSETTS BIOGENIC EMISSIONS </t>
  </si>
  <si>
    <t>Total Off-Road</t>
  </si>
  <si>
    <t>Total Off-ROAD MOBILE</t>
  </si>
  <si>
    <t>3.OFF-ROAD MOBILE</t>
  </si>
  <si>
    <t>PM2.5</t>
  </si>
  <si>
    <t>NOX</t>
  </si>
  <si>
    <t>CO (/5)</t>
  </si>
  <si>
    <t>3.TOTAL AREA SOURCE</t>
  </si>
  <si>
    <t>4.ON-ROAD MOBILE</t>
  </si>
  <si>
    <t>4.OFF-ROAD</t>
  </si>
  <si>
    <t>5.FUGITIVE DUST PM CATEGORIES</t>
  </si>
  <si>
    <t>Estimated in On-Road Mobile category</t>
  </si>
  <si>
    <t>FUG.DUST (Const,min,till)</t>
  </si>
  <si>
    <t>ks/inv2011/Emiss Summary/ Section-1-2011-Summary-Charts-em-chart May 15, 2015</t>
  </si>
  <si>
    <t xml:space="preserve">SUMMARY 2011 DUKES COUNTY MA OZONE NON-ATTAINMENT AREA EMISSIONS </t>
  </si>
  <si>
    <t xml:space="preserve">                     VOC, NOx and CO  Tons per year (TPY) and summer day (TPSD) </t>
  </si>
  <si>
    <t>TABLE 1.2</t>
  </si>
  <si>
    <t>MASSACHUSETTS ONROAD EMISSIONS AND DVMT 1990 TO 2011</t>
  </si>
  <si>
    <t>MOVES Model</t>
  </si>
  <si>
    <t>(See Figure 1.12 &amp; 1.14)</t>
  </si>
  <si>
    <t xml:space="preserve">TABLE 1.8 </t>
  </si>
  <si>
    <t>TABLE 1.9</t>
  </si>
  <si>
    <t xml:space="preserve"> VOC TPSD</t>
  </si>
  <si>
    <t xml:space="preserve"> NOx TPSD</t>
  </si>
  <si>
    <t xml:space="preserve"> CO TPSD</t>
  </si>
  <si>
    <t xml:space="preserve"> SO2 TPY</t>
  </si>
  <si>
    <t xml:space="preserve"> PM10 TPY</t>
  </si>
  <si>
    <t xml:space="preserve"> PM2.5 TPY</t>
  </si>
  <si>
    <r>
      <t xml:space="preserve">VOC  </t>
    </r>
    <r>
      <rPr>
        <sz val="8"/>
        <rFont val="Arial Narrow"/>
        <family val="2"/>
      </rPr>
      <t>(Figures 1 and 2)</t>
    </r>
  </si>
  <si>
    <r>
      <t xml:space="preserve">NOx </t>
    </r>
    <r>
      <rPr>
        <sz val="8"/>
        <rFont val="Arial Narrow"/>
        <family val="2"/>
      </rPr>
      <t>(Figure 3)</t>
    </r>
  </si>
  <si>
    <r>
      <t xml:space="preserve">CO </t>
    </r>
    <r>
      <rPr>
        <sz val="8"/>
        <rFont val="Arial Narrow"/>
        <family val="2"/>
      </rPr>
      <t>(Figures 4 and 5)</t>
    </r>
  </si>
  <si>
    <r>
      <t xml:space="preserve">VOC  </t>
    </r>
    <r>
      <rPr>
        <sz val="8"/>
        <rFont val="Arial Narrow"/>
        <family val="2"/>
      </rPr>
      <t>(Figure 1.1)</t>
    </r>
  </si>
  <si>
    <r>
      <t xml:space="preserve">NOx </t>
    </r>
    <r>
      <rPr>
        <sz val="8"/>
        <rFont val="Arial Narrow"/>
        <family val="2"/>
      </rPr>
      <t>(Figure 1.2)</t>
    </r>
  </si>
  <si>
    <r>
      <t xml:space="preserve">CO </t>
    </r>
    <r>
      <rPr>
        <sz val="8"/>
        <rFont val="Arial Narrow"/>
        <family val="2"/>
      </rPr>
      <t>(Figures 1.3 &amp; 1.4)</t>
    </r>
  </si>
  <si>
    <r>
      <t xml:space="preserve">REGIONAL HAZE POLLUTANTS: </t>
    </r>
    <r>
      <rPr>
        <sz val="8"/>
        <rFont val="Arial Narrow"/>
        <family val="2"/>
      </rPr>
      <t>(Figures 1.5 to 1.8)</t>
    </r>
  </si>
  <si>
    <t>DUKES TOTAL</t>
  </si>
  <si>
    <t>MASSACHUSETTS TOTAL</t>
  </si>
  <si>
    <t>DUKES % OF MA TOTAL</t>
  </si>
  <si>
    <t>5. Gasoline Bulk Plants/Terminals</t>
  </si>
  <si>
    <t>6. Gasoline Pipelines</t>
  </si>
  <si>
    <t>7. Petro Vessel Unload/Losses</t>
  </si>
  <si>
    <t>8. Portable Fuel Contain Reside</t>
  </si>
  <si>
    <t>9. Portable Fuel Contain Comm</t>
  </si>
  <si>
    <t>10. Aviation Gas Refuel Stage I</t>
  </si>
  <si>
    <t>11. Aviation Gas Refuel Stage II</t>
  </si>
  <si>
    <t>12.Aviation Gas Ref.U.Tank Br</t>
  </si>
  <si>
    <t>PM10 PRI</t>
  </si>
  <si>
    <t>PM25 PRI</t>
  </si>
  <si>
    <t>ks/inv2011/Emiss Summary/ Section-1-2011-Summary-Charts-em-chart Nov 3 2015</t>
  </si>
  <si>
    <t>Daily Emissions in Massachusetts</t>
  </si>
  <si>
    <t>6. Gasoline Bulk Plants/Terminals</t>
  </si>
  <si>
    <t>7. Gasoline Pipelines</t>
  </si>
  <si>
    <t>AREA*</t>
  </si>
  <si>
    <t>* Area Source VOC adjusted for 1990-2008 to include EPA's new categories: Gasoline Bulk Plants/Terminals &amp; Pipelines</t>
  </si>
  <si>
    <t>ks/inv2011/Emissions Section-1-MA 2-11 PEI Summary Charts Nov 3 2015, revised Unpaved/Paved Roads July 25, 2016</t>
  </si>
  <si>
    <r>
      <t xml:space="preserve">MA STATEWIDE 2011 EMISSIONS BY CATEGORIES ALL POLLUTANTS </t>
    </r>
    <r>
      <rPr>
        <sz val="8"/>
        <rFont val="Arial Narrow"/>
        <family val="2"/>
      </rPr>
      <t>(Revised Unpaved/Paved Roads July 25, 2016)</t>
    </r>
    <r>
      <rPr>
        <b/>
        <sz val="11"/>
        <rFont val="Arial Narrow"/>
        <family val="2"/>
      </rPr>
      <t xml:space="preserve"> </t>
    </r>
  </si>
  <si>
    <t>FUG.DUST*</t>
  </si>
  <si>
    <t>*Unpaved/Paved Roads emissions 2002-2011 revised July 25,2016</t>
  </si>
  <si>
    <t>*Unpaved/Paved Roads emissions revised July 25,2016</t>
  </si>
  <si>
    <t>ks/inv2011/Emiss Summary/ Section-1-2011-Summary-Charts-em-chart Nov 3 201, Unpaved/Paved Roads revised July 25, 2016</t>
  </si>
  <si>
    <r>
      <t>SUMMARY 2011 MASSACHUSETTS EMISSIONS VOC, NOx, CO, SO2, NH3, PM10 and PM2.5</t>
    </r>
    <r>
      <rPr>
        <sz val="11"/>
        <rFont val="Arial Narrow"/>
        <family val="2"/>
      </rPr>
      <t xml:space="preserve"> </t>
    </r>
  </si>
  <si>
    <t>ks/inv2011/Emiss Summary/ Section-1-2011-Summary-Charts-em-chart Nov 3 2015, Paved/Unpaved Roads Revision July 25 2016</t>
  </si>
  <si>
    <t>ks/inv2011/Emiss Summary/ Section-1-2011-Summary-Charts-em-chart July 25,2016.</t>
  </si>
  <si>
    <t>TABLE 1.10 MA 2011 EMISSIONS SUMMARIZED BY COUNTY - VOC</t>
  </si>
  <si>
    <t>TABLE 1.8 MA 2011 EMISSIONS SUMMARIZED BY COUNTY - NOx</t>
  </si>
  <si>
    <t>TABLE 1.8 MA 2011 EMISSIONS SUMMARIZED BY COUNTY - CO</t>
  </si>
  <si>
    <t>TABLE 1.8 MA 2011 EMISSIONS SUMMARIZED BY COUNTY - SO2</t>
  </si>
  <si>
    <t>TABLE 1.8 MA 2011 EMISSIONS SUMMARIZED BY COUNTY - PM10</t>
  </si>
  <si>
    <t>TABLE 1.8 MA 2011 EMISSIONS SUMMARIZED BY COUNTY -  PM2.5</t>
  </si>
  <si>
    <t>TABLE 1.8 MA 2011 EMISSIONS SUMMARIZED BY COUNTY - NH3</t>
  </si>
  <si>
    <t>KS/INV 2011/ 2011 Emissions county summary Nov 4 2015</t>
  </si>
  <si>
    <t xml:space="preserve">Nov 4 Revision due to inclusion of Area Source Gasoline Bulk Plants/Terminals and Pipelines estimated by EPA </t>
  </si>
  <si>
    <t>July 25 2016 Unpaved/Paved Roads</t>
  </si>
  <si>
    <t>PM25</t>
  </si>
  <si>
    <t>1 BAR</t>
  </si>
  <si>
    <t>3 BER</t>
  </si>
  <si>
    <t>5 BRIS</t>
  </si>
  <si>
    <t>7 DUK</t>
  </si>
  <si>
    <t>9 ESX</t>
  </si>
  <si>
    <t>11 FRA</t>
  </si>
  <si>
    <t>13 HPD</t>
  </si>
  <si>
    <t>15 HPS</t>
  </si>
  <si>
    <t>17 MDX</t>
  </si>
  <si>
    <t>19 NAN</t>
  </si>
  <si>
    <t>21 NOR</t>
  </si>
  <si>
    <t>23 PLY</t>
  </si>
  <si>
    <t>25 SUF</t>
  </si>
  <si>
    <t>27 WOR</t>
  </si>
  <si>
    <t>1.TOTAL POINT SOURCES</t>
  </si>
  <si>
    <t>AREA SOURCES</t>
  </si>
  <si>
    <t>Waste Treatment</t>
  </si>
  <si>
    <t>Gasoline Distribution</t>
  </si>
  <si>
    <t>Solvent Evaporation</t>
  </si>
  <si>
    <t>Non-Indus. Surface Coating:</t>
  </si>
  <si>
    <t>Industrial Coating</t>
  </si>
  <si>
    <t>Miscellaneous Solvents</t>
  </si>
  <si>
    <t>Residential Fuel</t>
  </si>
  <si>
    <t>Commercial/Instit Fuel</t>
  </si>
  <si>
    <t>Industrial  Fuel</t>
  </si>
  <si>
    <t>Waste Burning</t>
  </si>
  <si>
    <t>Fires/ Cooking</t>
  </si>
  <si>
    <t>2.TOTAL AREA SOURCES</t>
  </si>
  <si>
    <t>3.TOTAL ON-ROAD MOBILE</t>
  </si>
  <si>
    <t>Aircraft -Comm/General</t>
  </si>
  <si>
    <t xml:space="preserve">    Aircraft -Military</t>
  </si>
  <si>
    <t>Railroads</t>
  </si>
  <si>
    <t>Commercial Marine Vessels</t>
  </si>
  <si>
    <t>NONROAD Equipment</t>
  </si>
  <si>
    <t>4. TOTAL OFF-ROAD MOBILE</t>
  </si>
  <si>
    <t xml:space="preserve">5. TOTAL FUGITIVE DUST </t>
  </si>
  <si>
    <t>GRAND TOTAL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</si>
</sst>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(* #,##0.00_);_(* \(#,##0.00\);_(* &quot;-&quot;??_);_(@_)"/>
    <numFmt numFmtId="164" formatCode="_(* #,##0.0_);_(* \(#,##0.0\);_(* &quot;-&quot;??_);_(@_)"/>
    <numFmt numFmtId="165" formatCode="0.0"/>
    <numFmt numFmtId="166" formatCode="_(* #,##0_);_(* \(#,##0\);_(* &quot;-&quot;??_);_(@_)"/>
    <numFmt numFmtId="167" formatCode="0.0%"/>
    <numFmt numFmtId="168" formatCode="0.000"/>
    <numFmt numFmtId="169" formatCode="0.0_)"/>
    <numFmt numFmtId="170" formatCode="0.00_)"/>
    <numFmt numFmtId="171" formatCode="#,##0.0"/>
  </numFmts>
  <fonts count="86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u/>
      <sz val="10"/>
      <name val="Arial"/>
      <family val="2"/>
    </font>
    <font>
      <b/>
      <sz val="11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b/>
      <u/>
      <sz val="11"/>
      <name val="Times New Roman"/>
      <family val="1"/>
    </font>
    <font>
      <b/>
      <sz val="10"/>
      <name val="Times New Roman"/>
      <family val="1"/>
    </font>
    <font>
      <b/>
      <u/>
      <sz val="9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FF0000"/>
      <name val="Times New Roman"/>
      <family val="1"/>
    </font>
    <font>
      <b/>
      <sz val="8"/>
      <name val="Arial Narrow"/>
      <family val="2"/>
    </font>
    <font>
      <sz val="8"/>
      <name val="Arial Narrow"/>
      <family val="2"/>
    </font>
    <font>
      <b/>
      <sz val="11"/>
      <name val="Arial Narrow"/>
      <family val="2"/>
    </font>
    <font>
      <i/>
      <sz val="8"/>
      <name val="Arial Narrow"/>
      <family val="2"/>
    </font>
    <font>
      <b/>
      <sz val="9"/>
      <name val="Arial Narrow"/>
      <family val="2"/>
    </font>
    <font>
      <b/>
      <u/>
      <sz val="8"/>
      <name val="Arial Narrow"/>
      <family val="2"/>
    </font>
    <font>
      <u/>
      <sz val="8"/>
      <name val="Arial Narrow"/>
      <family val="2"/>
    </font>
    <font>
      <b/>
      <u/>
      <sz val="9"/>
      <name val="Arial Narrow"/>
      <family val="2"/>
    </font>
    <font>
      <sz val="9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u/>
      <sz val="10"/>
      <name val="Arial Narrow"/>
      <family val="2"/>
    </font>
    <font>
      <u/>
      <sz val="10"/>
      <name val="Arial Narrow"/>
      <family val="2"/>
    </font>
    <font>
      <b/>
      <sz val="8"/>
      <color rgb="FFFF0000"/>
      <name val="Arial Narrow"/>
      <family val="2"/>
    </font>
    <font>
      <sz val="6"/>
      <name val="Arial Narrow"/>
      <family val="2"/>
    </font>
    <font>
      <sz val="8.5"/>
      <name val="Arial Narrow"/>
      <family val="2"/>
    </font>
    <font>
      <b/>
      <sz val="8.5"/>
      <name val="Arial Narrow"/>
      <family val="2"/>
    </font>
    <font>
      <u/>
      <sz val="9"/>
      <name val="Arial Narrow"/>
      <family val="2"/>
    </font>
    <font>
      <u/>
      <sz val="11"/>
      <name val="Arial Narrow"/>
      <family val="2"/>
    </font>
    <font>
      <u/>
      <sz val="8.5"/>
      <name val="Arial Narrow"/>
      <family val="2"/>
    </font>
    <font>
      <b/>
      <u/>
      <sz val="8.5"/>
      <name val="Arial Narrow"/>
      <family val="2"/>
    </font>
    <font>
      <b/>
      <u/>
      <sz val="11"/>
      <name val="Arial Narrow"/>
      <family val="2"/>
    </font>
    <font>
      <b/>
      <i/>
      <sz val="8"/>
      <name val="Arial Narrow"/>
      <family val="2"/>
    </font>
    <font>
      <sz val="8"/>
      <color rgb="FFFF0000"/>
      <name val="Arial Narrow"/>
      <family val="2"/>
    </font>
    <font>
      <sz val="9"/>
      <color theme="8" tint="-0.249977111117893"/>
      <name val="Arial Narrow"/>
      <family val="2"/>
    </font>
    <font>
      <sz val="9"/>
      <color rgb="FF00B050"/>
      <name val="Arial Narrow"/>
      <family val="2"/>
    </font>
    <font>
      <sz val="10"/>
      <name val="Arial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i/>
      <sz val="8"/>
      <color theme="1"/>
      <name val="Calibri"/>
      <family val="2"/>
      <scheme val="minor"/>
    </font>
    <font>
      <sz val="6"/>
      <name val="Arial"/>
      <family val="2"/>
    </font>
    <font>
      <b/>
      <sz val="9"/>
      <color rgb="FFFF0000"/>
      <name val="Arial"/>
      <family val="2"/>
    </font>
    <font>
      <sz val="6"/>
      <color theme="8" tint="-0.249977111117893"/>
      <name val="Arial"/>
      <family val="2"/>
    </font>
    <font>
      <b/>
      <u/>
      <sz val="8"/>
      <color rgb="FFFF0000"/>
      <name val="Arial"/>
      <family val="2"/>
    </font>
    <font>
      <b/>
      <u/>
      <sz val="9"/>
      <name val="Arial"/>
      <family val="2"/>
    </font>
    <font>
      <b/>
      <u/>
      <sz val="9"/>
      <color rgb="FFFF0000"/>
      <name val="Arial"/>
      <family val="2"/>
    </font>
    <font>
      <b/>
      <u/>
      <sz val="9"/>
      <color theme="3"/>
      <name val="Arial"/>
      <family val="2"/>
    </font>
    <font>
      <b/>
      <u/>
      <sz val="8"/>
      <color theme="3"/>
      <name val="Arial"/>
      <family val="2"/>
    </font>
    <font>
      <b/>
      <u/>
      <sz val="9"/>
      <color theme="3"/>
      <name val="Calibri"/>
      <family val="2"/>
      <scheme val="minor"/>
    </font>
    <font>
      <sz val="8"/>
      <color theme="1"/>
      <name val="Arial"/>
      <family val="2"/>
    </font>
    <font>
      <u/>
      <sz val="8"/>
      <name val="Arial"/>
      <family val="2"/>
    </font>
    <font>
      <b/>
      <sz val="9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8"/>
      <color rgb="FFFF0000"/>
      <name val="Arial"/>
      <family val="2"/>
    </font>
    <font>
      <b/>
      <sz val="11"/>
      <name val="Calibri"/>
      <family val="2"/>
      <scheme val="minor"/>
    </font>
    <font>
      <u/>
      <sz val="11"/>
      <color theme="3"/>
      <name val="Calibri"/>
      <family val="2"/>
      <scheme val="minor"/>
    </font>
    <font>
      <b/>
      <sz val="8"/>
      <color theme="3"/>
      <name val="Arial"/>
      <family val="2"/>
    </font>
    <font>
      <sz val="11"/>
      <color theme="3"/>
      <name val="Calibri"/>
      <family val="2"/>
      <scheme val="minor"/>
    </font>
    <font>
      <sz val="8"/>
      <color theme="3"/>
      <name val="Arial"/>
      <family val="2"/>
    </font>
    <font>
      <b/>
      <u/>
      <sz val="11"/>
      <color theme="3"/>
      <name val="Calibri"/>
      <family val="2"/>
      <scheme val="minor"/>
    </font>
    <font>
      <sz val="8"/>
      <color indexed="8"/>
      <name val="Arial"/>
      <family val="2"/>
    </font>
    <font>
      <sz val="9"/>
      <color theme="3"/>
      <name val="Arial"/>
      <family val="2"/>
    </font>
    <font>
      <u/>
      <sz val="8"/>
      <color theme="3"/>
      <name val="Arial"/>
      <family val="2"/>
    </font>
    <font>
      <b/>
      <u/>
      <sz val="10"/>
      <color theme="3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Calibri"/>
      <family val="2"/>
      <scheme val="minor"/>
    </font>
    <font>
      <b/>
      <u/>
      <sz val="10"/>
      <name val="Arial"/>
      <family val="2"/>
    </font>
    <font>
      <b/>
      <sz val="8"/>
      <color theme="1"/>
      <name val="Calibri"/>
      <family val="2"/>
      <scheme val="minor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5"/>
      </left>
      <right/>
      <top style="thin">
        <color indexed="8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2" fillId="0" borderId="0"/>
    <xf numFmtId="0" fontId="23" fillId="0" borderId="0"/>
    <xf numFmtId="9" fontId="1" fillId="0" borderId="0" applyFont="0" applyFill="0" applyBorder="0" applyAlignment="0" applyProtection="0"/>
    <xf numFmtId="0" fontId="53" fillId="0" borderId="0"/>
    <xf numFmtId="43" fontId="53" fillId="0" borderId="0" applyFont="0" applyFill="0" applyBorder="0" applyAlignment="0" applyProtection="0"/>
  </cellStyleXfs>
  <cellXfs count="554">
    <xf numFmtId="0" fontId="0" fillId="0" borderId="0" xfId="0"/>
    <xf numFmtId="0" fontId="2" fillId="0" borderId="0" xfId="0" applyFont="1"/>
    <xf numFmtId="0" fontId="3" fillId="0" borderId="0" xfId="0" applyFont="1"/>
    <xf numFmtId="0" fontId="8" fillId="0" borderId="0" xfId="0" applyFont="1"/>
    <xf numFmtId="0" fontId="9" fillId="0" borderId="0" xfId="0" applyFont="1"/>
    <xf numFmtId="0" fontId="6" fillId="0" borderId="0" xfId="0" applyFont="1"/>
    <xf numFmtId="0" fontId="10" fillId="0" borderId="0" xfId="0" applyFont="1"/>
    <xf numFmtId="0" fontId="2" fillId="0" borderId="0" xfId="0" applyFont="1" applyAlignment="1">
      <alignment horizontal="right"/>
    </xf>
    <xf numFmtId="0" fontId="5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 applyAlignment="1" applyProtection="1">
      <alignment horizontal="left"/>
    </xf>
    <xf numFmtId="0" fontId="15" fillId="0" borderId="0" xfId="0" applyFont="1"/>
    <xf numFmtId="0" fontId="16" fillId="0" borderId="0" xfId="0" applyFont="1"/>
    <xf numFmtId="0" fontId="17" fillId="0" borderId="0" xfId="0" applyFont="1"/>
    <xf numFmtId="167" fontId="16" fillId="0" borderId="0" xfId="0" applyNumberFormat="1" applyFont="1" applyProtection="1"/>
    <xf numFmtId="9" fontId="16" fillId="0" borderId="0" xfId="0" applyNumberFormat="1" applyFont="1" applyProtection="1"/>
    <xf numFmtId="10" fontId="12" fillId="0" borderId="0" xfId="0" applyNumberFormat="1" applyFont="1" applyProtection="1"/>
    <xf numFmtId="10" fontId="16" fillId="0" borderId="0" xfId="0" applyNumberFormat="1" applyFont="1" applyProtection="1"/>
    <xf numFmtId="170" fontId="16" fillId="0" borderId="0" xfId="0" applyNumberFormat="1" applyFont="1" applyProtection="1"/>
    <xf numFmtId="0" fontId="16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1" fontId="16" fillId="0" borderId="0" xfId="0" applyNumberFormat="1" applyFont="1"/>
    <xf numFmtId="0" fontId="18" fillId="0" borderId="0" xfId="0" applyFont="1" applyAlignment="1">
      <alignment horizontal="right"/>
    </xf>
    <xf numFmtId="0" fontId="20" fillId="0" borderId="0" xfId="0" applyFont="1" applyAlignment="1" applyProtection="1">
      <alignment horizontal="right"/>
    </xf>
    <xf numFmtId="0" fontId="13" fillId="0" borderId="0" xfId="0" applyFont="1" applyAlignment="1" applyProtection="1">
      <alignment horizontal="left"/>
    </xf>
    <xf numFmtId="0" fontId="13" fillId="0" borderId="0" xfId="0" applyFont="1" applyAlignment="1" applyProtection="1">
      <alignment horizontal="right"/>
    </xf>
    <xf numFmtId="9" fontId="13" fillId="0" borderId="0" xfId="0" applyNumberFormat="1" applyFont="1" applyProtection="1"/>
    <xf numFmtId="0" fontId="13" fillId="0" borderId="0" xfId="0" applyFont="1" applyAlignment="1" applyProtection="1">
      <alignment horizontal="center"/>
    </xf>
    <xf numFmtId="165" fontId="13" fillId="0" borderId="0" xfId="4" applyNumberFormat="1" applyFont="1" applyProtection="1"/>
    <xf numFmtId="165" fontId="13" fillId="0" borderId="0" xfId="0" applyNumberFormat="1" applyFont="1" applyProtection="1"/>
    <xf numFmtId="9" fontId="13" fillId="0" borderId="0" xfId="0" applyNumberFormat="1" applyFont="1" applyAlignment="1" applyProtection="1">
      <alignment horizontal="center"/>
    </xf>
    <xf numFmtId="165" fontId="13" fillId="0" borderId="0" xfId="4" applyNumberFormat="1" applyFont="1" applyAlignment="1" applyProtection="1">
      <alignment horizontal="right"/>
    </xf>
    <xf numFmtId="165" fontId="13" fillId="0" borderId="0" xfId="0" applyNumberFormat="1" applyFont="1" applyAlignment="1" applyProtection="1">
      <alignment horizontal="right"/>
    </xf>
    <xf numFmtId="49" fontId="18" fillId="0" borderId="0" xfId="1" applyNumberFormat="1" applyFont="1" applyAlignment="1" applyProtection="1">
      <alignment horizontal="right"/>
    </xf>
    <xf numFmtId="9" fontId="19" fillId="0" borderId="0" xfId="0" applyNumberFormat="1" applyFont="1" applyProtection="1"/>
    <xf numFmtId="170" fontId="12" fillId="0" borderId="0" xfId="0" applyNumberFormat="1" applyFont="1" applyProtection="1"/>
    <xf numFmtId="9" fontId="13" fillId="0" borderId="0" xfId="0" applyNumberFormat="1" applyFont="1" applyAlignment="1" applyProtection="1">
      <alignment horizontal="right"/>
    </xf>
    <xf numFmtId="170" fontId="13" fillId="0" borderId="0" xfId="0" applyNumberFormat="1" applyFont="1" applyProtection="1"/>
    <xf numFmtId="10" fontId="13" fillId="0" borderId="0" xfId="0" applyNumberFormat="1" applyFont="1" applyProtection="1"/>
    <xf numFmtId="1" fontId="18" fillId="0" borderId="0" xfId="0" applyNumberFormat="1" applyFont="1"/>
    <xf numFmtId="10" fontId="19" fillId="0" borderId="0" xfId="0" applyNumberFormat="1" applyFont="1" applyAlignment="1" applyProtection="1">
      <alignment horizontal="right"/>
    </xf>
    <xf numFmtId="10" fontId="13" fillId="0" borderId="0" xfId="0" applyNumberFormat="1" applyFont="1" applyAlignment="1" applyProtection="1">
      <alignment horizontal="right"/>
    </xf>
    <xf numFmtId="167" fontId="13" fillId="0" borderId="0" xfId="0" applyNumberFormat="1" applyFont="1" applyAlignment="1" applyProtection="1">
      <alignment horizontal="right"/>
    </xf>
    <xf numFmtId="167" fontId="13" fillId="0" borderId="0" xfId="0" applyNumberFormat="1" applyFont="1" applyProtection="1"/>
    <xf numFmtId="1" fontId="13" fillId="0" borderId="0" xfId="0" applyNumberFormat="1" applyFont="1" applyAlignment="1">
      <alignment horizontal="center"/>
    </xf>
    <xf numFmtId="1" fontId="16" fillId="0" borderId="0" xfId="0" applyNumberFormat="1" applyFont="1" applyAlignment="1">
      <alignment horizontal="center"/>
    </xf>
    <xf numFmtId="1" fontId="16" fillId="0" borderId="0" xfId="0" applyNumberFormat="1" applyFont="1" applyAlignment="1">
      <alignment horizontal="right"/>
    </xf>
    <xf numFmtId="1" fontId="12" fillId="0" borderId="0" xfId="0" applyNumberFormat="1" applyFont="1" applyAlignment="1">
      <alignment horizontal="right"/>
    </xf>
    <xf numFmtId="0" fontId="18" fillId="0" borderId="0" xfId="0" applyFont="1" applyFill="1" applyAlignment="1">
      <alignment horizontal="right"/>
    </xf>
    <xf numFmtId="0" fontId="6" fillId="0" borderId="0" xfId="0" applyFont="1" applyAlignment="1">
      <alignment horizontal="center"/>
    </xf>
    <xf numFmtId="0" fontId="11" fillId="0" borderId="0" xfId="0" applyFont="1" applyAlignment="1">
      <alignment wrapText="1"/>
    </xf>
    <xf numFmtId="0" fontId="21" fillId="0" borderId="0" xfId="0" applyFont="1"/>
    <xf numFmtId="0" fontId="7" fillId="0" borderId="0" xfId="0" applyFont="1" applyAlignment="1">
      <alignment horizontal="right"/>
    </xf>
    <xf numFmtId="0" fontId="9" fillId="0" borderId="1" xfId="2" applyFont="1" applyBorder="1"/>
    <xf numFmtId="0" fontId="8" fillId="0" borderId="2" xfId="2" applyFont="1" applyFill="1" applyBorder="1" applyAlignment="1">
      <alignment horizontal="right"/>
    </xf>
    <xf numFmtId="0" fontId="8" fillId="0" borderId="3" xfId="2" applyFont="1" applyFill="1" applyBorder="1" applyAlignment="1">
      <alignment horizontal="right"/>
    </xf>
    <xf numFmtId="0" fontId="8" fillId="0" borderId="3" xfId="2" applyFont="1" applyBorder="1" applyAlignment="1">
      <alignment horizontal="right"/>
    </xf>
    <xf numFmtId="2" fontId="9" fillId="0" borderId="1" xfId="2" applyNumberFormat="1" applyFont="1" applyBorder="1"/>
    <xf numFmtId="2" fontId="9" fillId="0" borderId="4" xfId="2" applyNumberFormat="1" applyFont="1" applyBorder="1"/>
    <xf numFmtId="0" fontId="24" fillId="0" borderId="0" xfId="3" applyFont="1"/>
    <xf numFmtId="0" fontId="9" fillId="0" borderId="5" xfId="2" applyFont="1" applyBorder="1"/>
    <xf numFmtId="0" fontId="9" fillId="0" borderId="6" xfId="2" applyFont="1" applyBorder="1"/>
    <xf numFmtId="2" fontId="9" fillId="0" borderId="6" xfId="2" applyNumberFormat="1" applyFont="1" applyBorder="1"/>
    <xf numFmtId="2" fontId="9" fillId="0" borderId="0" xfId="2" applyNumberFormat="1" applyFont="1" applyBorder="1"/>
    <xf numFmtId="2" fontId="9" fillId="0" borderId="0" xfId="2" applyNumberFormat="1" applyFont="1"/>
    <xf numFmtId="0" fontId="9" fillId="0" borderId="7" xfId="2" applyFont="1" applyBorder="1"/>
    <xf numFmtId="0" fontId="9" fillId="0" borderId="4" xfId="2" applyFont="1" applyBorder="1"/>
    <xf numFmtId="0" fontId="8" fillId="0" borderId="0" xfId="2" applyFont="1"/>
    <xf numFmtId="0" fontId="8" fillId="0" borderId="0" xfId="2" applyFont="1" applyAlignment="1">
      <alignment horizontal="right"/>
    </xf>
    <xf numFmtId="0" fontId="4" fillId="0" borderId="1" xfId="2" applyFont="1" applyBorder="1"/>
    <xf numFmtId="0" fontId="4" fillId="0" borderId="7" xfId="2" applyFont="1" applyBorder="1"/>
    <xf numFmtId="2" fontId="4" fillId="0" borderId="1" xfId="2" applyNumberFormat="1" applyFont="1" applyBorder="1"/>
    <xf numFmtId="2" fontId="4" fillId="0" borderId="4" xfId="2" applyNumberFormat="1" applyFont="1" applyBorder="1"/>
    <xf numFmtId="0" fontId="7" fillId="0" borderId="0" xfId="2" applyFont="1" applyAlignment="1">
      <alignment horizontal="right"/>
    </xf>
    <xf numFmtId="0" fontId="7" fillId="0" borderId="0" xfId="2" applyFont="1" applyFill="1" applyBorder="1" applyAlignment="1">
      <alignment horizontal="right"/>
    </xf>
    <xf numFmtId="0" fontId="14" fillId="0" borderId="0" xfId="0" applyFont="1"/>
    <xf numFmtId="170" fontId="14" fillId="0" borderId="0" xfId="0" applyNumberFormat="1" applyFont="1" applyProtection="1"/>
    <xf numFmtId="166" fontId="6" fillId="0" borderId="0" xfId="1" applyNumberFormat="1" applyFont="1"/>
    <xf numFmtId="0" fontId="1" fillId="0" borderId="0" xfId="0" applyFont="1"/>
    <xf numFmtId="0" fontId="25" fillId="0" borderId="0" xfId="0" applyFont="1"/>
    <xf numFmtId="2" fontId="17" fillId="0" borderId="0" xfId="0" applyNumberFormat="1" applyFont="1"/>
    <xf numFmtId="0" fontId="17" fillId="0" borderId="0" xfId="0" applyFont="1" applyAlignment="1">
      <alignment horizontal="left"/>
    </xf>
    <xf numFmtId="2" fontId="6" fillId="0" borderId="0" xfId="0" applyNumberFormat="1" applyFont="1" applyAlignment="1">
      <alignment horizontal="left"/>
    </xf>
    <xf numFmtId="2" fontId="6" fillId="0" borderId="0" xfId="2" applyNumberFormat="1" applyFont="1" applyBorder="1" applyAlignment="1">
      <alignment horizontal="left"/>
    </xf>
    <xf numFmtId="2" fontId="6" fillId="0" borderId="4" xfId="2" applyNumberFormat="1" applyFont="1" applyBorder="1" applyAlignment="1">
      <alignment horizontal="left"/>
    </xf>
    <xf numFmtId="2" fontId="14" fillId="0" borderId="0" xfId="0" applyNumberFormat="1" applyFont="1" applyAlignment="1">
      <alignment horizontal="center"/>
    </xf>
    <xf numFmtId="0" fontId="26" fillId="0" borderId="0" xfId="0" applyFont="1" applyAlignment="1" applyProtection="1">
      <alignment horizontal="left"/>
    </xf>
    <xf numFmtId="0" fontId="26" fillId="0" borderId="0" xfId="0" applyFont="1"/>
    <xf numFmtId="0" fontId="26" fillId="0" borderId="0" xfId="0" applyFont="1" applyAlignment="1">
      <alignment horizontal="right"/>
    </xf>
    <xf numFmtId="0" fontId="27" fillId="0" borderId="0" xfId="0" applyFont="1" applyAlignment="1">
      <alignment horizontal="right"/>
    </xf>
    <xf numFmtId="0" fontId="28" fillId="0" borderId="0" xfId="0" applyFont="1"/>
    <xf numFmtId="0" fontId="27" fillId="0" borderId="0" xfId="0" applyFont="1"/>
    <xf numFmtId="0" fontId="29" fillId="0" borderId="0" xfId="0" applyFont="1"/>
    <xf numFmtId="0" fontId="27" fillId="0" borderId="0" xfId="0" applyFont="1" applyAlignment="1" applyProtection="1">
      <alignment horizontal="left"/>
    </xf>
    <xf numFmtId="0" fontId="30" fillId="0" borderId="0" xfId="0" applyFont="1" applyAlignment="1">
      <alignment horizontal="right"/>
    </xf>
    <xf numFmtId="0" fontId="31" fillId="0" borderId="0" xfId="0" applyFont="1" applyAlignment="1" applyProtection="1">
      <alignment horizontal="left"/>
    </xf>
    <xf numFmtId="0" fontId="31" fillId="0" borderId="0" xfId="0" applyFont="1"/>
    <xf numFmtId="0" fontId="31" fillId="0" borderId="0" xfId="0" applyFont="1" applyAlignment="1">
      <alignment horizontal="right"/>
    </xf>
    <xf numFmtId="0" fontId="27" fillId="0" borderId="0" xfId="0" applyFont="1" applyAlignment="1" applyProtection="1">
      <alignment horizontal="right"/>
    </xf>
    <xf numFmtId="1" fontId="27" fillId="0" borderId="0" xfId="1" applyNumberFormat="1" applyFont="1" applyProtection="1"/>
    <xf numFmtId="1" fontId="27" fillId="0" borderId="0" xfId="1" applyNumberFormat="1" applyFont="1" applyAlignment="1" applyProtection="1">
      <alignment horizontal="right"/>
    </xf>
    <xf numFmtId="1" fontId="27" fillId="0" borderId="0" xfId="1" applyNumberFormat="1" applyFont="1" applyFill="1" applyAlignment="1" applyProtection="1">
      <alignment horizontal="right"/>
    </xf>
    <xf numFmtId="1" fontId="26" fillId="0" borderId="0" xfId="1" applyNumberFormat="1" applyFont="1" applyFill="1" applyAlignment="1" applyProtection="1">
      <alignment horizontal="right"/>
    </xf>
    <xf numFmtId="9" fontId="27" fillId="0" borderId="0" xfId="0" applyNumberFormat="1" applyFont="1" applyProtection="1"/>
    <xf numFmtId="1" fontId="34" fillId="0" borderId="0" xfId="0" applyNumberFormat="1" applyFont="1" applyProtection="1"/>
    <xf numFmtId="1" fontId="27" fillId="0" borderId="0" xfId="0" applyNumberFormat="1" applyFont="1" applyAlignment="1" applyProtection="1">
      <alignment horizontal="right"/>
    </xf>
    <xf numFmtId="43" fontId="27" fillId="0" borderId="0" xfId="1" applyNumberFormat="1" applyFont="1" applyAlignment="1" applyProtection="1">
      <alignment horizontal="right"/>
    </xf>
    <xf numFmtId="1" fontId="30" fillId="0" borderId="0" xfId="1" applyNumberFormat="1" applyFont="1" applyFill="1" applyAlignment="1" applyProtection="1">
      <alignment horizontal="right"/>
    </xf>
    <xf numFmtId="166" fontId="27" fillId="0" borderId="0" xfId="1" applyNumberFormat="1" applyFont="1" applyProtection="1"/>
    <xf numFmtId="0" fontId="26" fillId="0" borderId="0" xfId="0" applyFont="1" applyAlignment="1" applyProtection="1">
      <alignment horizontal="right"/>
    </xf>
    <xf numFmtId="0" fontId="27" fillId="0" borderId="0" xfId="0" applyNumberFormat="1" applyFont="1" applyAlignment="1" applyProtection="1">
      <alignment horizontal="right"/>
    </xf>
    <xf numFmtId="0" fontId="26" fillId="0" borderId="0" xfId="0" applyNumberFormat="1" applyFont="1" applyAlignment="1" applyProtection="1">
      <alignment horizontal="right"/>
    </xf>
    <xf numFmtId="167" fontId="27" fillId="0" borderId="0" xfId="0" applyNumberFormat="1" applyFont="1" applyProtection="1"/>
    <xf numFmtId="1" fontId="27" fillId="0" borderId="0" xfId="1" applyNumberFormat="1" applyFont="1" applyAlignment="1" applyProtection="1"/>
    <xf numFmtId="1" fontId="26" fillId="0" borderId="0" xfId="1" applyNumberFormat="1" applyFont="1" applyAlignment="1" applyProtection="1"/>
    <xf numFmtId="166" fontId="27" fillId="0" borderId="0" xfId="1" applyNumberFormat="1" applyFont="1" applyAlignment="1" applyProtection="1">
      <alignment horizontal="right"/>
    </xf>
    <xf numFmtId="166" fontId="27" fillId="0" borderId="0" xfId="1" applyNumberFormat="1" applyFont="1" applyAlignment="1" applyProtection="1"/>
    <xf numFmtId="166" fontId="26" fillId="0" borderId="0" xfId="1" applyNumberFormat="1" applyFont="1" applyAlignment="1" applyProtection="1"/>
    <xf numFmtId="166" fontId="34" fillId="0" borderId="0" xfId="1" applyNumberFormat="1" applyFont="1" applyProtection="1"/>
    <xf numFmtId="1" fontId="26" fillId="0" borderId="0" xfId="1" applyNumberFormat="1" applyFont="1" applyAlignment="1" applyProtection="1">
      <alignment horizontal="right"/>
    </xf>
    <xf numFmtId="1" fontId="30" fillId="0" borderId="0" xfId="1" applyNumberFormat="1" applyFont="1" applyAlignment="1" applyProtection="1">
      <alignment horizontal="right"/>
    </xf>
    <xf numFmtId="166" fontId="26" fillId="0" borderId="0" xfId="1" applyNumberFormat="1" applyFont="1" applyAlignment="1" applyProtection="1">
      <alignment horizontal="right"/>
    </xf>
    <xf numFmtId="164" fontId="27" fillId="0" borderId="0" xfId="1" applyNumberFormat="1" applyFont="1" applyAlignment="1" applyProtection="1">
      <alignment horizontal="right"/>
    </xf>
    <xf numFmtId="164" fontId="26" fillId="0" borderId="0" xfId="1" applyNumberFormat="1" applyFont="1" applyAlignment="1" applyProtection="1">
      <alignment horizontal="right"/>
    </xf>
    <xf numFmtId="166" fontId="27" fillId="0" borderId="0" xfId="1" applyNumberFormat="1" applyFont="1"/>
    <xf numFmtId="166" fontId="34" fillId="0" borderId="0" xfId="1" applyNumberFormat="1" applyFont="1" applyAlignment="1" applyProtection="1">
      <alignment horizontal="right"/>
    </xf>
    <xf numFmtId="166" fontId="27" fillId="0" borderId="0" xfId="1" applyNumberFormat="1" applyFont="1" applyAlignment="1">
      <alignment horizontal="right"/>
    </xf>
    <xf numFmtId="166" fontId="26" fillId="0" borderId="0" xfId="1" applyNumberFormat="1" applyFont="1" applyAlignment="1">
      <alignment horizontal="right"/>
    </xf>
    <xf numFmtId="164" fontId="27" fillId="0" borderId="0" xfId="1" applyNumberFormat="1" applyFont="1"/>
    <xf numFmtId="165" fontId="27" fillId="0" borderId="0" xfId="0" applyNumberFormat="1" applyFont="1"/>
    <xf numFmtId="165" fontId="27" fillId="0" borderId="0" xfId="0" applyNumberFormat="1" applyFont="1" applyAlignment="1">
      <alignment horizontal="right"/>
    </xf>
    <xf numFmtId="165" fontId="26" fillId="0" borderId="0" xfId="0" applyNumberFormat="1" applyFont="1" applyAlignment="1">
      <alignment horizontal="right"/>
    </xf>
    <xf numFmtId="9" fontId="27" fillId="0" borderId="0" xfId="4" applyFont="1" applyProtection="1"/>
    <xf numFmtId="3" fontId="34" fillId="0" borderId="0" xfId="0" applyNumberFormat="1" applyFont="1" applyProtection="1"/>
    <xf numFmtId="1" fontId="26" fillId="0" borderId="0" xfId="0" applyNumberFormat="1" applyFont="1" applyAlignment="1">
      <alignment horizontal="right"/>
    </xf>
    <xf numFmtId="0" fontId="34" fillId="0" borderId="0" xfId="0" applyFont="1" applyAlignment="1" applyProtection="1">
      <alignment horizontal="right"/>
    </xf>
    <xf numFmtId="166" fontId="26" fillId="0" borderId="0" xfId="0" applyNumberFormat="1" applyFont="1" applyAlignment="1">
      <alignment horizontal="right"/>
    </xf>
    <xf numFmtId="0" fontId="35" fillId="0" borderId="0" xfId="0" applyFont="1"/>
    <xf numFmtId="0" fontId="3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1" fontId="35" fillId="0" borderId="0" xfId="0" applyNumberFormat="1" applyFont="1"/>
    <xf numFmtId="49" fontId="28" fillId="0" borderId="0" xfId="1" applyNumberFormat="1" applyFont="1" applyAlignment="1" applyProtection="1">
      <alignment horizontal="right"/>
    </xf>
    <xf numFmtId="1" fontId="28" fillId="0" borderId="0" xfId="0" applyNumberFormat="1" applyFont="1"/>
    <xf numFmtId="0" fontId="36" fillId="0" borderId="0" xfId="0" applyFont="1"/>
    <xf numFmtId="1" fontId="35" fillId="0" borderId="0" xfId="0" applyNumberFormat="1" applyFont="1" applyAlignment="1">
      <alignment horizontal="right"/>
    </xf>
    <xf numFmtId="1" fontId="28" fillId="0" borderId="0" xfId="0" applyNumberFormat="1" applyFont="1" applyAlignment="1">
      <alignment horizontal="right"/>
    </xf>
    <xf numFmtId="0" fontId="37" fillId="0" borderId="0" xfId="0" applyFont="1"/>
    <xf numFmtId="0" fontId="36" fillId="0" borderId="0" xfId="0" applyFont="1" applyAlignment="1" applyProtection="1">
      <alignment horizontal="left"/>
    </xf>
    <xf numFmtId="0" fontId="39" fillId="0" borderId="0" xfId="0" applyFont="1" applyAlignment="1">
      <alignment wrapText="1"/>
    </xf>
    <xf numFmtId="0" fontId="36" fillId="0" borderId="0" xfId="0" applyFont="1" applyAlignment="1">
      <alignment horizontal="right"/>
    </xf>
    <xf numFmtId="0" fontId="28" fillId="0" borderId="0" xfId="0" applyFont="1" applyAlignment="1">
      <alignment horizontal="left"/>
    </xf>
    <xf numFmtId="0" fontId="26" fillId="3" borderId="0" xfId="2" applyFont="1" applyFill="1" applyBorder="1" applyAlignment="1">
      <alignment horizontal="right"/>
    </xf>
    <xf numFmtId="0" fontId="27" fillId="3" borderId="0" xfId="2" applyFont="1" applyFill="1" applyBorder="1"/>
    <xf numFmtId="0" fontId="27" fillId="0" borderId="0" xfId="2" applyFont="1" applyBorder="1"/>
    <xf numFmtId="2" fontId="27" fillId="0" borderId="0" xfId="2" applyNumberFormat="1" applyFont="1" applyBorder="1"/>
    <xf numFmtId="0" fontId="30" fillId="3" borderId="0" xfId="2" applyFont="1" applyFill="1" applyBorder="1"/>
    <xf numFmtId="2" fontId="30" fillId="3" borderId="0" xfId="2" applyNumberFormat="1" applyFont="1" applyFill="1" applyBorder="1"/>
    <xf numFmtId="0" fontId="30" fillId="0" borderId="0" xfId="0" applyFont="1"/>
    <xf numFmtId="0" fontId="31" fillId="0" borderId="0" xfId="0" applyFont="1" applyAlignment="1">
      <alignment horizontal="right" wrapText="1"/>
    </xf>
    <xf numFmtId="0" fontId="27" fillId="0" borderId="0" xfId="0" applyFont="1" applyProtection="1"/>
    <xf numFmtId="1" fontId="27" fillId="0" borderId="0" xfId="0" applyNumberFormat="1" applyFont="1" applyProtection="1"/>
    <xf numFmtId="1" fontId="27" fillId="0" borderId="0" xfId="0" applyNumberFormat="1" applyFont="1"/>
    <xf numFmtId="0" fontId="26" fillId="3" borderId="0" xfId="0" applyFont="1" applyFill="1" applyAlignment="1" applyProtection="1">
      <alignment horizontal="right" wrapText="1"/>
    </xf>
    <xf numFmtId="0" fontId="26" fillId="3" borderId="0" xfId="0" applyFont="1" applyFill="1" applyAlignment="1">
      <alignment horizontal="right" wrapText="1"/>
    </xf>
    <xf numFmtId="0" fontId="1" fillId="3" borderId="0" xfId="0" applyFont="1" applyFill="1"/>
    <xf numFmtId="0" fontId="28" fillId="0" borderId="0" xfId="0" applyFont="1" applyAlignment="1" applyProtection="1">
      <alignment horizontal="left"/>
    </xf>
    <xf numFmtId="0" fontId="27" fillId="3" borderId="0" xfId="0" applyFont="1" applyFill="1"/>
    <xf numFmtId="0" fontId="27" fillId="3" borderId="0" xfId="0" applyFont="1" applyFill="1" applyAlignment="1">
      <alignment horizontal="right"/>
    </xf>
    <xf numFmtId="0" fontId="26" fillId="3" borderId="0" xfId="0" applyFont="1" applyFill="1" applyAlignment="1">
      <alignment horizontal="right"/>
    </xf>
    <xf numFmtId="0" fontId="30" fillId="3" borderId="0" xfId="0" applyFont="1" applyFill="1" applyAlignment="1">
      <alignment horizontal="right"/>
    </xf>
    <xf numFmtId="0" fontId="26" fillId="3" borderId="0" xfId="0" applyFont="1" applyFill="1"/>
    <xf numFmtId="0" fontId="26" fillId="3" borderId="0" xfId="0" applyFont="1" applyFill="1" applyAlignment="1" applyProtection="1">
      <alignment horizontal="right"/>
    </xf>
    <xf numFmtId="0" fontId="27" fillId="3" borderId="0" xfId="0" applyFont="1" applyFill="1" applyAlignment="1" applyProtection="1">
      <alignment horizontal="right"/>
    </xf>
    <xf numFmtId="0" fontId="26" fillId="3" borderId="0" xfId="1" applyNumberFormat="1" applyFont="1" applyFill="1" applyAlignment="1" applyProtection="1">
      <alignment horizontal="right"/>
    </xf>
    <xf numFmtId="0" fontId="27" fillId="3" borderId="0" xfId="1" applyNumberFormat="1" applyFont="1" applyFill="1" applyAlignment="1" applyProtection="1">
      <alignment horizontal="right"/>
    </xf>
    <xf numFmtId="43" fontId="26" fillId="3" borderId="0" xfId="1" applyNumberFormat="1" applyFont="1" applyFill="1" applyAlignment="1" applyProtection="1">
      <alignment horizontal="right"/>
    </xf>
    <xf numFmtId="0" fontId="26" fillId="3" borderId="0" xfId="0" applyFont="1" applyFill="1" applyAlignment="1" applyProtection="1">
      <alignment horizontal="left"/>
    </xf>
    <xf numFmtId="49" fontId="26" fillId="3" borderId="0" xfId="1" applyNumberFormat="1" applyFont="1" applyFill="1" applyAlignment="1" applyProtection="1">
      <alignment horizontal="right"/>
    </xf>
    <xf numFmtId="1" fontId="26" fillId="3" borderId="0" xfId="0" applyNumberFormat="1" applyFont="1" applyFill="1"/>
    <xf numFmtId="0" fontId="30" fillId="3" borderId="0" xfId="0" applyFont="1" applyFill="1" applyAlignment="1" applyProtection="1">
      <alignment horizontal="right"/>
    </xf>
    <xf numFmtId="0" fontId="32" fillId="0" borderId="0" xfId="0" applyFont="1" applyAlignment="1" applyProtection="1">
      <alignment horizontal="left"/>
    </xf>
    <xf numFmtId="0" fontId="32" fillId="0" borderId="0" xfId="0" applyFont="1"/>
    <xf numFmtId="0" fontId="33" fillId="0" borderId="0" xfId="0" applyFont="1" applyAlignment="1">
      <alignment horizontal="right"/>
    </xf>
    <xf numFmtId="0" fontId="27" fillId="3" borderId="0" xfId="0" applyFont="1" applyFill="1" applyAlignment="1" applyProtection="1">
      <alignment horizontal="left"/>
    </xf>
    <xf numFmtId="166" fontId="27" fillId="3" borderId="0" xfId="1" applyNumberFormat="1" applyFont="1" applyFill="1" applyProtection="1"/>
    <xf numFmtId="164" fontId="27" fillId="3" borderId="0" xfId="1" applyNumberFormat="1" applyFont="1" applyFill="1" applyAlignment="1" applyProtection="1">
      <alignment horizontal="right"/>
    </xf>
    <xf numFmtId="164" fontId="26" fillId="3" borderId="0" xfId="1" applyNumberFormat="1" applyFont="1" applyFill="1" applyAlignment="1" applyProtection="1">
      <alignment horizontal="right"/>
    </xf>
    <xf numFmtId="0" fontId="40" fillId="0" borderId="0" xfId="0" applyFont="1"/>
    <xf numFmtId="0" fontId="26" fillId="0" borderId="0" xfId="0" applyFont="1" applyFill="1"/>
    <xf numFmtId="0" fontId="41" fillId="0" borderId="0" xfId="0" applyFont="1"/>
    <xf numFmtId="0" fontId="34" fillId="0" borderId="0" xfId="0" applyFont="1"/>
    <xf numFmtId="0" fontId="27" fillId="0" borderId="0" xfId="0" applyFont="1" applyFill="1"/>
    <xf numFmtId="0" fontId="37" fillId="0" borderId="0" xfId="0" applyFont="1" applyFill="1"/>
    <xf numFmtId="0" fontId="33" fillId="0" borderId="0" xfId="0" applyFont="1"/>
    <xf numFmtId="0" fontId="34" fillId="0" borderId="0" xfId="0" applyFont="1" applyAlignment="1">
      <alignment horizontal="right"/>
    </xf>
    <xf numFmtId="2" fontId="27" fillId="0" borderId="0" xfId="0" applyNumberFormat="1" applyFont="1"/>
    <xf numFmtId="168" fontId="27" fillId="0" borderId="0" xfId="0" applyNumberFormat="1" applyFont="1"/>
    <xf numFmtId="2" fontId="27" fillId="0" borderId="0" xfId="0" applyNumberFormat="1" applyFont="1" applyAlignment="1">
      <alignment horizontal="right"/>
    </xf>
    <xf numFmtId="168" fontId="27" fillId="0" borderId="0" xfId="0" applyNumberFormat="1" applyFont="1" applyAlignment="1">
      <alignment horizontal="right"/>
    </xf>
    <xf numFmtId="2" fontId="31" fillId="0" borderId="0" xfId="0" applyNumberFormat="1" applyFont="1" applyAlignment="1">
      <alignment horizontal="right"/>
    </xf>
    <xf numFmtId="168" fontId="31" fillId="0" borderId="0" xfId="0" applyNumberFormat="1" applyFont="1" applyAlignment="1">
      <alignment horizontal="right"/>
    </xf>
    <xf numFmtId="2" fontId="26" fillId="0" borderId="0" xfId="0" applyNumberFormat="1" applyFont="1" applyAlignment="1">
      <alignment horizontal="right"/>
    </xf>
    <xf numFmtId="168" fontId="26" fillId="0" borderId="0" xfId="0" applyNumberFormat="1" applyFont="1" applyAlignment="1">
      <alignment horizontal="right"/>
    </xf>
    <xf numFmtId="2" fontId="27" fillId="0" borderId="0" xfId="1" applyNumberFormat="1" applyFont="1"/>
    <xf numFmtId="168" fontId="27" fillId="0" borderId="0" xfId="1" applyNumberFormat="1" applyFont="1"/>
    <xf numFmtId="2" fontId="27" fillId="0" borderId="0" xfId="1" applyNumberFormat="1" applyFont="1" applyBorder="1"/>
    <xf numFmtId="168" fontId="26" fillId="0" borderId="0" xfId="1" applyNumberFormat="1" applyFont="1"/>
    <xf numFmtId="2" fontId="26" fillId="0" borderId="0" xfId="0" applyNumberFormat="1" applyFont="1"/>
    <xf numFmtId="0" fontId="42" fillId="0" borderId="0" xfId="0" applyFont="1"/>
    <xf numFmtId="168" fontId="26" fillId="0" borderId="0" xfId="0" applyNumberFormat="1" applyFont="1"/>
    <xf numFmtId="2" fontId="26" fillId="0" borderId="0" xfId="1" applyNumberFormat="1" applyFont="1"/>
    <xf numFmtId="168" fontId="27" fillId="0" borderId="0" xfId="1" applyNumberFormat="1" applyFont="1" applyBorder="1"/>
    <xf numFmtId="0" fontId="42" fillId="0" borderId="0" xfId="0" applyFont="1" applyAlignment="1">
      <alignment horizontal="right"/>
    </xf>
    <xf numFmtId="168" fontId="36" fillId="0" borderId="0" xfId="0" applyNumberFormat="1" applyFont="1"/>
    <xf numFmtId="2" fontId="36" fillId="0" borderId="0" xfId="0" applyNumberFormat="1" applyFont="1"/>
    <xf numFmtId="2" fontId="34" fillId="0" borderId="0" xfId="0" applyNumberFormat="1" applyFont="1"/>
    <xf numFmtId="168" fontId="34" fillId="0" borderId="0" xfId="0" applyNumberFormat="1" applyFont="1"/>
    <xf numFmtId="168" fontId="36" fillId="0" borderId="0" xfId="1" applyNumberFormat="1" applyFont="1" applyAlignment="1">
      <alignment horizontal="right"/>
    </xf>
    <xf numFmtId="165" fontId="26" fillId="0" borderId="0" xfId="1" applyNumberFormat="1" applyFont="1"/>
    <xf numFmtId="1" fontId="31" fillId="0" borderId="0" xfId="1" applyNumberFormat="1" applyFont="1"/>
    <xf numFmtId="168" fontId="36" fillId="0" borderId="0" xfId="1" applyNumberFormat="1" applyFont="1" applyAlignment="1">
      <alignment horizontal="left"/>
    </xf>
    <xf numFmtId="0" fontId="43" fillId="0" borderId="0" xfId="0" applyFont="1"/>
    <xf numFmtId="2" fontId="30" fillId="0" borderId="0" xfId="1" applyNumberFormat="1" applyFont="1"/>
    <xf numFmtId="168" fontId="30" fillId="0" borderId="0" xfId="1" applyNumberFormat="1" applyFont="1"/>
    <xf numFmtId="0" fontId="33" fillId="0" borderId="0" xfId="0" applyFont="1" applyAlignment="1">
      <alignment horizontal="left"/>
    </xf>
    <xf numFmtId="0" fontId="39" fillId="0" borderId="0" xfId="0" applyFont="1"/>
    <xf numFmtId="2" fontId="33" fillId="0" borderId="0" xfId="1" applyNumberFormat="1" applyFont="1"/>
    <xf numFmtId="168" fontId="33" fillId="0" borderId="0" xfId="1" applyNumberFormat="1" applyFont="1"/>
    <xf numFmtId="0" fontId="42" fillId="0" borderId="0" xfId="0" applyFont="1" applyAlignment="1"/>
    <xf numFmtId="165" fontId="27" fillId="0" borderId="0" xfId="1" applyNumberFormat="1" applyFont="1"/>
    <xf numFmtId="0" fontId="34" fillId="0" borderId="0" xfId="0" applyFont="1" applyFill="1"/>
    <xf numFmtId="0" fontId="42" fillId="0" borderId="0" xfId="0" applyFont="1" applyFill="1"/>
    <xf numFmtId="0" fontId="42" fillId="0" borderId="0" xfId="0" applyFont="1" applyFill="1" applyAlignment="1"/>
    <xf numFmtId="2" fontId="27" fillId="0" borderId="0" xfId="1" applyNumberFormat="1" applyFont="1" applyFill="1"/>
    <xf numFmtId="168" fontId="27" fillId="0" borderId="0" xfId="1" applyNumberFormat="1" applyFont="1" applyFill="1"/>
    <xf numFmtId="0" fontId="36" fillId="0" borderId="0" xfId="0" applyFont="1" applyFill="1"/>
    <xf numFmtId="2" fontId="27" fillId="0" borderId="0" xfId="0" applyNumberFormat="1" applyFont="1" applyFill="1"/>
    <xf numFmtId="0" fontId="44" fillId="0" borderId="0" xfId="0" applyFont="1"/>
    <xf numFmtId="0" fontId="38" fillId="0" borderId="0" xfId="0" applyFont="1"/>
    <xf numFmtId="2" fontId="28" fillId="0" borderId="0" xfId="1" applyNumberFormat="1" applyFont="1"/>
    <xf numFmtId="168" fontId="28" fillId="0" borderId="0" xfId="1" applyNumberFormat="1" applyFont="1"/>
    <xf numFmtId="2" fontId="35" fillId="0" borderId="0" xfId="0" applyNumberFormat="1" applyFont="1"/>
    <xf numFmtId="168" fontId="35" fillId="0" borderId="0" xfId="0" applyNumberFormat="1" applyFont="1"/>
    <xf numFmtId="0" fontId="28" fillId="0" borderId="0" xfId="0" applyFont="1" applyAlignment="1">
      <alignment wrapText="1"/>
    </xf>
    <xf numFmtId="0" fontId="34" fillId="0" borderId="0" xfId="0" applyFont="1" applyAlignment="1">
      <alignment horizontal="right" wrapText="1"/>
    </xf>
    <xf numFmtId="0" fontId="45" fillId="0" borderId="0" xfId="0" applyFont="1"/>
    <xf numFmtId="0" fontId="44" fillId="0" borderId="0" xfId="0" applyFont="1" applyAlignment="1">
      <alignment horizontal="right" wrapText="1"/>
    </xf>
    <xf numFmtId="0" fontId="46" fillId="0" borderId="0" xfId="0" applyFont="1"/>
    <xf numFmtId="2" fontId="32" fillId="0" borderId="0" xfId="1" applyNumberFormat="1" applyFont="1"/>
    <xf numFmtId="168" fontId="32" fillId="0" borderId="0" xfId="1" applyNumberFormat="1" applyFont="1" applyFill="1"/>
    <xf numFmtId="2" fontId="32" fillId="0" borderId="0" xfId="0" applyNumberFormat="1" applyFont="1"/>
    <xf numFmtId="0" fontId="47" fillId="0" borderId="0" xfId="0" applyFont="1"/>
    <xf numFmtId="168" fontId="33" fillId="0" borderId="0" xfId="1" applyNumberFormat="1" applyFont="1" applyFill="1"/>
    <xf numFmtId="168" fontId="30" fillId="0" borderId="0" xfId="1" applyNumberFormat="1" applyFont="1" applyFill="1"/>
    <xf numFmtId="0" fontId="38" fillId="2" borderId="0" xfId="0" applyFont="1" applyFill="1"/>
    <xf numFmtId="0" fontId="31" fillId="2" borderId="0" xfId="0" applyFont="1" applyFill="1" applyAlignment="1">
      <alignment horizontal="right" wrapText="1"/>
    </xf>
    <xf numFmtId="0" fontId="47" fillId="2" borderId="0" xfId="0" applyFont="1" applyFill="1"/>
    <xf numFmtId="2" fontId="33" fillId="2" borderId="0" xfId="1" applyNumberFormat="1" applyFont="1" applyFill="1"/>
    <xf numFmtId="168" fontId="33" fillId="2" borderId="0" xfId="1" applyNumberFormat="1" applyFont="1" applyFill="1"/>
    <xf numFmtId="2" fontId="37" fillId="0" borderId="0" xfId="0" applyNumberFormat="1" applyFont="1"/>
    <xf numFmtId="0" fontId="38" fillId="0" borderId="0" xfId="0" applyFont="1" applyAlignment="1">
      <alignment horizontal="right"/>
    </xf>
    <xf numFmtId="0" fontId="34" fillId="3" borderId="0" xfId="0" applyFont="1" applyFill="1"/>
    <xf numFmtId="0" fontId="41" fillId="3" borderId="0" xfId="0" applyFont="1" applyFill="1"/>
    <xf numFmtId="0" fontId="36" fillId="3" borderId="0" xfId="0" applyFont="1" applyFill="1"/>
    <xf numFmtId="0" fontId="37" fillId="3" borderId="0" xfId="0" applyFont="1" applyFill="1" applyAlignment="1">
      <alignment horizontal="right"/>
    </xf>
    <xf numFmtId="0" fontId="30" fillId="3" borderId="0" xfId="0" applyFont="1" applyFill="1"/>
    <xf numFmtId="0" fontId="48" fillId="0" borderId="0" xfId="0" applyFont="1" applyAlignment="1" applyProtection="1">
      <alignment horizontal="left"/>
    </xf>
    <xf numFmtId="0" fontId="35" fillId="0" borderId="0" xfId="0" applyFont="1" applyProtection="1"/>
    <xf numFmtId="0" fontId="35" fillId="0" borderId="0" xfId="0" applyFont="1" applyAlignment="1" applyProtection="1">
      <alignment horizontal="left"/>
    </xf>
    <xf numFmtId="164" fontId="35" fillId="0" borderId="0" xfId="1" applyNumberFormat="1" applyFont="1" applyAlignment="1" applyProtection="1">
      <alignment horizontal="right"/>
    </xf>
    <xf numFmtId="167" fontId="35" fillId="0" borderId="0" xfId="0" applyNumberFormat="1" applyFont="1" applyProtection="1"/>
    <xf numFmtId="0" fontId="35" fillId="0" borderId="0" xfId="0" applyFont="1" applyAlignment="1" applyProtection="1">
      <alignment horizontal="right"/>
    </xf>
    <xf numFmtId="1" fontId="35" fillId="0" borderId="0" xfId="1" applyNumberFormat="1" applyFont="1" applyAlignment="1">
      <alignment horizontal="right"/>
    </xf>
    <xf numFmtId="167" fontId="35" fillId="0" borderId="0" xfId="4" applyNumberFormat="1" applyFont="1" applyAlignment="1">
      <alignment horizontal="right"/>
    </xf>
    <xf numFmtId="166" fontId="35" fillId="0" borderId="0" xfId="1" applyNumberFormat="1" applyFont="1"/>
    <xf numFmtId="1" fontId="35" fillId="0" borderId="0" xfId="1" applyNumberFormat="1" applyFont="1" applyAlignment="1" applyProtection="1">
      <alignment horizontal="right"/>
    </xf>
    <xf numFmtId="166" fontId="35" fillId="0" borderId="0" xfId="1" applyNumberFormat="1" applyFont="1" applyAlignment="1" applyProtection="1">
      <alignment horizontal="right"/>
    </xf>
    <xf numFmtId="166" fontId="28" fillId="0" borderId="0" xfId="1" applyNumberFormat="1" applyFont="1"/>
    <xf numFmtId="9" fontId="35" fillId="0" borderId="0" xfId="0" applyNumberFormat="1" applyFont="1" applyAlignment="1">
      <alignment horizontal="right"/>
    </xf>
    <xf numFmtId="0" fontId="39" fillId="0" borderId="0" xfId="0" applyFont="1" applyAlignment="1" applyProtection="1">
      <alignment horizontal="left"/>
    </xf>
    <xf numFmtId="1" fontId="45" fillId="0" borderId="0" xfId="1" applyNumberFormat="1" applyFont="1" applyAlignment="1" applyProtection="1">
      <alignment horizontal="right"/>
    </xf>
    <xf numFmtId="167" fontId="45" fillId="0" borderId="0" xfId="4" applyNumberFormat="1" applyFont="1" applyAlignment="1">
      <alignment horizontal="right"/>
    </xf>
    <xf numFmtId="166" fontId="35" fillId="0" borderId="0" xfId="1" applyNumberFormat="1" applyFont="1" applyAlignment="1">
      <alignment horizontal="right"/>
    </xf>
    <xf numFmtId="167" fontId="35" fillId="0" borderId="0" xfId="0" applyNumberFormat="1" applyFont="1" applyAlignment="1">
      <alignment horizontal="right"/>
    </xf>
    <xf numFmtId="166" fontId="35" fillId="0" borderId="0" xfId="1" applyNumberFormat="1" applyFont="1" applyProtection="1"/>
    <xf numFmtId="0" fontId="27" fillId="0" borderId="0" xfId="0" applyFont="1" applyBorder="1"/>
    <xf numFmtId="0" fontId="27" fillId="0" borderId="0" xfId="0" applyFont="1" applyBorder="1" applyAlignment="1">
      <alignment horizontal="right"/>
    </xf>
    <xf numFmtId="167" fontId="27" fillId="0" borderId="0" xfId="4" applyNumberFormat="1" applyFont="1" applyAlignment="1" applyProtection="1">
      <alignment horizontal="right"/>
    </xf>
    <xf numFmtId="43" fontId="27" fillId="0" borderId="0" xfId="1" applyNumberFormat="1" applyFont="1" applyProtection="1"/>
    <xf numFmtId="0" fontId="29" fillId="0" borderId="0" xfId="0" applyFont="1" applyProtection="1"/>
    <xf numFmtId="0" fontId="29" fillId="0" borderId="0" xfId="0" applyFont="1" applyAlignment="1" applyProtection="1">
      <alignment horizontal="left"/>
    </xf>
    <xf numFmtId="164" fontId="29" fillId="0" borderId="0" xfId="1" applyNumberFormat="1" applyFont="1" applyAlignment="1" applyProtection="1">
      <alignment horizontal="right"/>
    </xf>
    <xf numFmtId="167" fontId="29" fillId="0" borderId="0" xfId="4" applyNumberFormat="1" applyFont="1" applyAlignment="1" applyProtection="1">
      <alignment horizontal="right"/>
    </xf>
    <xf numFmtId="43" fontId="29" fillId="0" borderId="0" xfId="1" applyNumberFormat="1" applyFont="1" applyProtection="1"/>
    <xf numFmtId="167" fontId="29" fillId="0" borderId="0" xfId="0" applyNumberFormat="1" applyFont="1" applyProtection="1"/>
    <xf numFmtId="164" fontId="49" fillId="0" borderId="0" xfId="1" applyNumberFormat="1" applyFont="1" applyFill="1" applyAlignment="1" applyProtection="1">
      <alignment horizontal="right"/>
    </xf>
    <xf numFmtId="43" fontId="49" fillId="0" borderId="0" xfId="4" applyNumberFormat="1" applyFont="1" applyFill="1" applyProtection="1"/>
    <xf numFmtId="43" fontId="29" fillId="0" borderId="0" xfId="1" applyNumberFormat="1" applyFont="1" applyAlignment="1" applyProtection="1">
      <alignment horizontal="right"/>
    </xf>
    <xf numFmtId="167" fontId="29" fillId="0" borderId="0" xfId="0" applyNumberFormat="1" applyFont="1" applyAlignment="1" applyProtection="1">
      <alignment horizontal="right"/>
    </xf>
    <xf numFmtId="43" fontId="29" fillId="0" borderId="0" xfId="4" applyNumberFormat="1" applyFont="1" applyAlignment="1" applyProtection="1">
      <alignment horizontal="right"/>
    </xf>
    <xf numFmtId="9" fontId="27" fillId="0" borderId="0" xfId="0" applyNumberFormat="1" applyFont="1" applyAlignment="1" applyProtection="1">
      <alignment horizontal="right"/>
    </xf>
    <xf numFmtId="43" fontId="26" fillId="0" borderId="0" xfId="1" applyNumberFormat="1" applyFont="1" applyProtection="1"/>
    <xf numFmtId="164" fontId="29" fillId="0" borderId="0" xfId="4" applyNumberFormat="1" applyFont="1" applyProtection="1"/>
    <xf numFmtId="164" fontId="27" fillId="0" borderId="0" xfId="4" applyNumberFormat="1" applyFont="1" applyProtection="1"/>
    <xf numFmtId="10" fontId="26" fillId="0" borderId="0" xfId="0" applyNumberFormat="1" applyFont="1" applyProtection="1"/>
    <xf numFmtId="43" fontId="27" fillId="0" borderId="0" xfId="0" applyNumberFormat="1" applyFont="1" applyProtection="1"/>
    <xf numFmtId="10" fontId="27" fillId="0" borderId="0" xfId="0" applyNumberFormat="1" applyFont="1" applyProtection="1"/>
    <xf numFmtId="164" fontId="27" fillId="0" borderId="0" xfId="0" applyNumberFormat="1" applyFont="1" applyProtection="1"/>
    <xf numFmtId="164" fontId="29" fillId="0" borderId="0" xfId="0" applyNumberFormat="1" applyFont="1"/>
    <xf numFmtId="43" fontId="29" fillId="0" borderId="0" xfId="0" applyNumberFormat="1" applyFont="1"/>
    <xf numFmtId="43" fontId="49" fillId="0" borderId="0" xfId="1" applyNumberFormat="1" applyFont="1" applyFill="1" applyProtection="1"/>
    <xf numFmtId="10" fontId="29" fillId="0" borderId="0" xfId="0" applyNumberFormat="1" applyFont="1" applyProtection="1"/>
    <xf numFmtId="167" fontId="27" fillId="0" borderId="0" xfId="0" applyNumberFormat="1" applyFont="1" applyAlignment="1" applyProtection="1">
      <alignment horizontal="right"/>
    </xf>
    <xf numFmtId="164" fontId="27" fillId="0" borderId="0" xfId="0" applyNumberFormat="1" applyFont="1" applyAlignment="1" applyProtection="1">
      <alignment horizontal="right"/>
    </xf>
    <xf numFmtId="43" fontId="27" fillId="0" borderId="0" xfId="0" applyNumberFormat="1" applyFont="1" applyAlignment="1" applyProtection="1">
      <alignment horizontal="right"/>
    </xf>
    <xf numFmtId="164" fontId="26" fillId="0" borderId="0" xfId="1" applyNumberFormat="1" applyFont="1" applyProtection="1"/>
    <xf numFmtId="164" fontId="29" fillId="0" borderId="0" xfId="1" applyNumberFormat="1" applyFont="1" applyProtection="1"/>
    <xf numFmtId="164" fontId="27" fillId="0" borderId="0" xfId="1" applyNumberFormat="1" applyFont="1" applyProtection="1"/>
    <xf numFmtId="167" fontId="26" fillId="0" borderId="0" xfId="0" applyNumberFormat="1" applyFont="1" applyProtection="1"/>
    <xf numFmtId="170" fontId="26" fillId="0" borderId="0" xfId="0" applyNumberFormat="1" applyFont="1" applyAlignment="1" applyProtection="1">
      <alignment horizontal="left"/>
    </xf>
    <xf numFmtId="167" fontId="27" fillId="0" borderId="0" xfId="4" applyNumberFormat="1" applyFont="1" applyProtection="1"/>
    <xf numFmtId="164" fontId="49" fillId="0" borderId="0" xfId="1" applyNumberFormat="1" applyFont="1" applyAlignment="1" applyProtection="1">
      <alignment horizontal="right"/>
    </xf>
    <xf numFmtId="167" fontId="49" fillId="0" borderId="0" xfId="4" applyNumberFormat="1" applyFont="1" applyAlignment="1" applyProtection="1">
      <alignment horizontal="right"/>
    </xf>
    <xf numFmtId="43" fontId="49" fillId="0" borderId="0" xfId="1" applyNumberFormat="1" applyFont="1" applyProtection="1"/>
    <xf numFmtId="164" fontId="49" fillId="0" borderId="0" xfId="0" applyNumberFormat="1" applyFont="1" applyProtection="1"/>
    <xf numFmtId="167" fontId="29" fillId="0" borderId="0" xfId="4" applyNumberFormat="1" applyFont="1" applyProtection="1"/>
    <xf numFmtId="9" fontId="29" fillId="0" borderId="0" xfId="0" applyNumberFormat="1" applyFont="1" applyAlignment="1" applyProtection="1">
      <alignment horizontal="right"/>
    </xf>
    <xf numFmtId="0" fontId="29" fillId="0" borderId="0" xfId="0" applyFont="1" applyAlignment="1">
      <alignment horizontal="right"/>
    </xf>
    <xf numFmtId="166" fontId="29" fillId="0" borderId="0" xfId="1" applyNumberFormat="1" applyFont="1" applyProtection="1"/>
    <xf numFmtId="0" fontId="40" fillId="3" borderId="0" xfId="0" applyFont="1" applyFill="1"/>
    <xf numFmtId="43" fontId="27" fillId="3" borderId="0" xfId="1" applyNumberFormat="1" applyFont="1" applyFill="1" applyProtection="1"/>
    <xf numFmtId="167" fontId="27" fillId="3" borderId="0" xfId="0" applyNumberFormat="1" applyFont="1" applyFill="1" applyProtection="1"/>
    <xf numFmtId="164" fontId="27" fillId="3" borderId="0" xfId="0" applyNumberFormat="1" applyFont="1" applyFill="1"/>
    <xf numFmtId="43" fontId="27" fillId="3" borderId="0" xfId="0" applyNumberFormat="1" applyFont="1" applyFill="1"/>
    <xf numFmtId="10" fontId="26" fillId="3" borderId="0" xfId="0" applyNumberFormat="1" applyFont="1" applyFill="1" applyProtection="1"/>
    <xf numFmtId="164" fontId="26" fillId="3" borderId="0" xfId="0" applyNumberFormat="1" applyFont="1" applyFill="1" applyAlignment="1">
      <alignment horizontal="right"/>
    </xf>
    <xf numFmtId="43" fontId="26" fillId="3" borderId="0" xfId="0" applyNumberFormat="1" applyFont="1" applyFill="1" applyAlignment="1" applyProtection="1">
      <alignment horizontal="right"/>
    </xf>
    <xf numFmtId="10" fontId="26" fillId="3" borderId="0" xfId="0" applyNumberFormat="1" applyFont="1" applyFill="1" applyAlignment="1" applyProtection="1">
      <alignment horizontal="right"/>
    </xf>
    <xf numFmtId="0" fontId="29" fillId="3" borderId="0" xfId="0" applyFont="1" applyFill="1"/>
    <xf numFmtId="0" fontId="29" fillId="3" borderId="0" xfId="0" applyFont="1" applyFill="1" applyAlignment="1" applyProtection="1">
      <alignment horizontal="left"/>
    </xf>
    <xf numFmtId="166" fontId="29" fillId="3" borderId="0" xfId="1" applyNumberFormat="1" applyFont="1" applyFill="1" applyProtection="1"/>
    <xf numFmtId="0" fontId="29" fillId="3" borderId="0" xfId="0" applyFont="1" applyFill="1" applyAlignment="1">
      <alignment horizontal="right"/>
    </xf>
    <xf numFmtId="164" fontId="29" fillId="3" borderId="0" xfId="1" applyNumberFormat="1" applyFont="1" applyFill="1" applyProtection="1"/>
    <xf numFmtId="167" fontId="29" fillId="3" borderId="0" xfId="0" applyNumberFormat="1" applyFont="1" applyFill="1" applyProtection="1"/>
    <xf numFmtId="0" fontId="31" fillId="2" borderId="0" xfId="0" applyFont="1" applyFill="1"/>
    <xf numFmtId="165" fontId="31" fillId="2" borderId="0" xfId="1" applyNumberFormat="1" applyFont="1" applyFill="1"/>
    <xf numFmtId="0" fontId="50" fillId="0" borderId="0" xfId="0" applyFont="1"/>
    <xf numFmtId="166" fontId="29" fillId="0" borderId="0" xfId="1" applyNumberFormat="1" applyFont="1" applyAlignment="1" applyProtection="1">
      <alignment horizontal="right"/>
    </xf>
    <xf numFmtId="166" fontId="49" fillId="0" borderId="0" xfId="1" applyNumberFormat="1" applyFont="1" applyAlignment="1" applyProtection="1">
      <alignment horizontal="right"/>
    </xf>
    <xf numFmtId="164" fontId="49" fillId="0" borderId="0" xfId="4" applyNumberFormat="1" applyFont="1" applyProtection="1"/>
    <xf numFmtId="164" fontId="29" fillId="0" borderId="0" xfId="4" applyNumberFormat="1" applyFont="1" applyAlignment="1" applyProtection="1">
      <alignment horizontal="right"/>
    </xf>
    <xf numFmtId="166" fontId="29" fillId="0" borderId="0" xfId="4" applyNumberFormat="1" applyFont="1" applyProtection="1"/>
    <xf numFmtId="166" fontId="27" fillId="0" borderId="0" xfId="4" applyNumberFormat="1" applyFont="1" applyProtection="1"/>
    <xf numFmtId="166" fontId="27" fillId="0" borderId="0" xfId="0" applyNumberFormat="1" applyFont="1" applyProtection="1"/>
    <xf numFmtId="169" fontId="27" fillId="0" borderId="0" xfId="0" applyNumberFormat="1" applyFont="1" applyProtection="1"/>
    <xf numFmtId="164" fontId="49" fillId="0" borderId="0" xfId="1" applyNumberFormat="1" applyFont="1" applyProtection="1"/>
    <xf numFmtId="166" fontId="26" fillId="0" borderId="0" xfId="1" applyNumberFormat="1" applyFont="1" applyProtection="1"/>
    <xf numFmtId="1" fontId="27" fillId="0" borderId="0" xfId="1" applyNumberFormat="1" applyFont="1" applyAlignment="1">
      <alignment horizontal="right"/>
    </xf>
    <xf numFmtId="167" fontId="27" fillId="0" borderId="0" xfId="4" applyNumberFormat="1" applyFont="1" applyAlignment="1">
      <alignment horizontal="right"/>
    </xf>
    <xf numFmtId="166" fontId="26" fillId="0" borderId="0" xfId="1" applyNumberFormat="1" applyFont="1"/>
    <xf numFmtId="9" fontId="27" fillId="0" borderId="0" xfId="0" applyNumberFormat="1" applyFont="1" applyAlignment="1">
      <alignment horizontal="right"/>
    </xf>
    <xf numFmtId="1" fontId="32" fillId="0" borderId="0" xfId="1" applyNumberFormat="1" applyFont="1" applyAlignment="1" applyProtection="1">
      <alignment horizontal="right"/>
    </xf>
    <xf numFmtId="167" fontId="32" fillId="0" borderId="0" xfId="4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2" fontId="27" fillId="0" borderId="0" xfId="0" applyNumberFormat="1" applyFont="1" applyAlignment="1">
      <alignment horizontal="left"/>
    </xf>
    <xf numFmtId="166" fontId="27" fillId="3" borderId="0" xfId="1" applyNumberFormat="1" applyFont="1" applyFill="1" applyAlignment="1" applyProtection="1">
      <alignment horizontal="right"/>
    </xf>
    <xf numFmtId="164" fontId="27" fillId="3" borderId="0" xfId="1" applyNumberFormat="1" applyFont="1" applyFill="1" applyProtection="1"/>
    <xf numFmtId="167" fontId="26" fillId="3" borderId="0" xfId="0" applyNumberFormat="1" applyFont="1" applyFill="1" applyProtection="1"/>
    <xf numFmtId="170" fontId="26" fillId="3" borderId="0" xfId="0" applyNumberFormat="1" applyFont="1" applyFill="1" applyAlignment="1" applyProtection="1">
      <alignment horizontal="left"/>
    </xf>
    <xf numFmtId="166" fontId="27" fillId="3" borderId="0" xfId="1" applyNumberFormat="1" applyFont="1" applyFill="1"/>
    <xf numFmtId="166" fontId="27" fillId="3" borderId="0" xfId="1" applyNumberFormat="1" applyFont="1" applyFill="1" applyAlignment="1">
      <alignment horizontal="right"/>
    </xf>
    <xf numFmtId="166" fontId="26" fillId="3" borderId="0" xfId="1" applyNumberFormat="1" applyFont="1" applyFill="1"/>
    <xf numFmtId="167" fontId="27" fillId="3" borderId="0" xfId="0" applyNumberFormat="1" applyFont="1" applyFill="1" applyAlignment="1">
      <alignment horizontal="right"/>
    </xf>
    <xf numFmtId="0" fontId="49" fillId="0" borderId="0" xfId="0" applyFont="1"/>
    <xf numFmtId="0" fontId="49" fillId="0" borderId="0" xfId="0" applyFont="1" applyAlignment="1" applyProtection="1">
      <alignment horizontal="left"/>
    </xf>
    <xf numFmtId="9" fontId="26" fillId="0" borderId="0" xfId="0" applyNumberFormat="1" applyFont="1" applyAlignment="1" applyProtection="1">
      <alignment horizontal="right"/>
    </xf>
    <xf numFmtId="43" fontId="49" fillId="0" borderId="0" xfId="4" applyNumberFormat="1" applyFont="1" applyProtection="1"/>
    <xf numFmtId="167" fontId="49" fillId="0" borderId="0" xfId="0" applyNumberFormat="1" applyFont="1" applyProtection="1"/>
    <xf numFmtId="164" fontId="26" fillId="0" borderId="0" xfId="4" applyNumberFormat="1" applyFont="1" applyProtection="1"/>
    <xf numFmtId="43" fontId="26" fillId="0" borderId="0" xfId="4" applyNumberFormat="1" applyFont="1" applyProtection="1"/>
    <xf numFmtId="167" fontId="26" fillId="0" borderId="0" xfId="4" applyNumberFormat="1" applyFont="1" applyAlignment="1" applyProtection="1">
      <alignment horizontal="right"/>
    </xf>
    <xf numFmtId="0" fontId="49" fillId="0" borderId="0" xfId="0" applyFont="1" applyProtection="1"/>
    <xf numFmtId="167" fontId="49" fillId="0" borderId="0" xfId="4" applyNumberFormat="1" applyFont="1" applyProtection="1"/>
    <xf numFmtId="10" fontId="49" fillId="0" borderId="0" xfId="0" applyNumberFormat="1" applyFont="1" applyProtection="1"/>
    <xf numFmtId="167" fontId="49" fillId="0" borderId="0" xfId="0" applyNumberFormat="1" applyFont="1" applyAlignment="1" applyProtection="1">
      <alignment horizontal="right"/>
    </xf>
    <xf numFmtId="9" fontId="49" fillId="0" borderId="0" xfId="0" applyNumberFormat="1" applyFont="1" applyAlignment="1" applyProtection="1">
      <alignment horizontal="right"/>
    </xf>
    <xf numFmtId="165" fontId="30" fillId="0" borderId="0" xfId="0" applyNumberFormat="1" applyFont="1"/>
    <xf numFmtId="0" fontId="51" fillId="3" borderId="0" xfId="0" applyFont="1" applyFill="1"/>
    <xf numFmtId="1" fontId="30" fillId="3" borderId="0" xfId="0" applyNumberFormat="1" applyFont="1" applyFill="1" applyAlignment="1">
      <alignment horizontal="right"/>
    </xf>
    <xf numFmtId="0" fontId="30" fillId="3" borderId="0" xfId="0" applyFont="1" applyFill="1" applyAlignment="1">
      <alignment horizontal="center"/>
    </xf>
    <xf numFmtId="0" fontId="34" fillId="3" borderId="0" xfId="0" applyFont="1" applyFill="1" applyAlignment="1">
      <alignment horizontal="left"/>
    </xf>
    <xf numFmtId="1" fontId="52" fillId="0" borderId="0" xfId="0" applyNumberFormat="1" applyFont="1"/>
    <xf numFmtId="165" fontId="34" fillId="0" borderId="0" xfId="0" applyNumberFormat="1" applyFont="1" applyAlignment="1">
      <alignment horizontal="right"/>
    </xf>
    <xf numFmtId="2" fontId="34" fillId="0" borderId="0" xfId="0" applyNumberFormat="1" applyFont="1" applyAlignment="1">
      <alignment horizontal="right"/>
    </xf>
    <xf numFmtId="165" fontId="33" fillId="0" borderId="0" xfId="0" applyNumberFormat="1" applyFont="1" applyAlignment="1">
      <alignment horizontal="right"/>
    </xf>
    <xf numFmtId="2" fontId="30" fillId="0" borderId="0" xfId="0" applyNumberFormat="1" applyFont="1" applyAlignment="1">
      <alignment horizontal="right"/>
    </xf>
    <xf numFmtId="1" fontId="34" fillId="0" borderId="0" xfId="1" applyNumberFormat="1" applyFont="1"/>
    <xf numFmtId="2" fontId="34" fillId="0" borderId="0" xfId="1" applyNumberFormat="1" applyFont="1"/>
    <xf numFmtId="1" fontId="34" fillId="0" borderId="0" xfId="1" applyNumberFormat="1" applyFont="1" applyBorder="1"/>
    <xf numFmtId="165" fontId="30" fillId="0" borderId="0" xfId="1" applyNumberFormat="1" applyFont="1"/>
    <xf numFmtId="1" fontId="34" fillId="0" borderId="0" xfId="0" applyNumberFormat="1" applyFont="1"/>
    <xf numFmtId="165" fontId="34" fillId="0" borderId="0" xfId="1" applyNumberFormat="1" applyFont="1"/>
    <xf numFmtId="165" fontId="34" fillId="0" borderId="0" xfId="1" applyNumberFormat="1" applyFont="1" applyBorder="1"/>
    <xf numFmtId="165" fontId="34" fillId="0" borderId="0" xfId="0" applyNumberFormat="1" applyFont="1"/>
    <xf numFmtId="1" fontId="33" fillId="0" borderId="0" xfId="1" applyNumberFormat="1" applyFont="1"/>
    <xf numFmtId="2" fontId="34" fillId="0" borderId="0" xfId="0" applyNumberFormat="1" applyFont="1" applyFill="1"/>
    <xf numFmtId="2" fontId="30" fillId="0" borderId="0" xfId="1" applyNumberFormat="1" applyFont="1" applyFill="1"/>
    <xf numFmtId="2" fontId="34" fillId="0" borderId="0" xfId="1" applyNumberFormat="1" applyFont="1" applyFill="1"/>
    <xf numFmtId="165" fontId="33" fillId="0" borderId="0" xfId="1" applyNumberFormat="1" applyFont="1"/>
    <xf numFmtId="0" fontId="30" fillId="0" borderId="0" xfId="0" applyFont="1" applyAlignment="1">
      <alignment wrapText="1"/>
    </xf>
    <xf numFmtId="1" fontId="30" fillId="0" borderId="0" xfId="1" applyNumberFormat="1" applyFont="1"/>
    <xf numFmtId="165" fontId="44" fillId="0" borderId="0" xfId="1" applyNumberFormat="1" applyFont="1"/>
    <xf numFmtId="165" fontId="44" fillId="0" borderId="0" xfId="0" applyNumberFormat="1" applyFont="1"/>
    <xf numFmtId="0" fontId="33" fillId="0" borderId="0" xfId="0" applyFont="1" applyAlignment="1">
      <alignment horizontal="right" wrapText="1"/>
    </xf>
    <xf numFmtId="0" fontId="34" fillId="0" borderId="0" xfId="0" applyFont="1" applyAlignment="1"/>
    <xf numFmtId="0" fontId="34" fillId="0" borderId="0" xfId="0" applyFont="1" applyFill="1" applyAlignment="1"/>
    <xf numFmtId="165" fontId="34" fillId="0" borderId="0" xfId="1" applyNumberFormat="1" applyFont="1" applyFill="1"/>
    <xf numFmtId="165" fontId="34" fillId="0" borderId="0" xfId="0" applyNumberFormat="1" applyFont="1" applyFill="1"/>
    <xf numFmtId="165" fontId="37" fillId="0" borderId="0" xfId="0" applyNumberFormat="1" applyFont="1"/>
    <xf numFmtId="166" fontId="26" fillId="0" borderId="0" xfId="1" applyNumberFormat="1" applyFont="1" applyAlignment="1"/>
    <xf numFmtId="49" fontId="48" fillId="0" borderId="0" xfId="0" applyNumberFormat="1" applyFont="1" applyAlignment="1">
      <alignment horizontal="right"/>
    </xf>
    <xf numFmtId="1" fontId="36" fillId="0" borderId="0" xfId="0" applyNumberFormat="1" applyFont="1"/>
    <xf numFmtId="9" fontId="36" fillId="0" borderId="0" xfId="4" applyFont="1"/>
    <xf numFmtId="0" fontId="54" fillId="0" borderId="0" xfId="5" applyFont="1" applyAlignment="1">
      <alignment horizontal="center"/>
    </xf>
    <xf numFmtId="0" fontId="8" fillId="0" borderId="0" xfId="5" applyFont="1"/>
    <xf numFmtId="0" fontId="3" fillId="0" borderId="0" xfId="5" applyFont="1"/>
    <xf numFmtId="0" fontId="55" fillId="4" borderId="0" xfId="5" applyFont="1" applyFill="1"/>
    <xf numFmtId="0" fontId="8" fillId="0" borderId="0" xfId="5" applyFont="1" applyFill="1"/>
    <xf numFmtId="0" fontId="4" fillId="0" borderId="0" xfId="5" applyFont="1" applyFill="1"/>
    <xf numFmtId="0" fontId="4" fillId="0" borderId="0" xfId="5" applyFont="1"/>
    <xf numFmtId="0" fontId="9" fillId="0" borderId="0" xfId="5" applyFont="1"/>
    <xf numFmtId="0" fontId="4" fillId="0" borderId="0" xfId="0" applyFont="1"/>
    <xf numFmtId="0" fontId="56" fillId="0" borderId="0" xfId="0" applyFont="1"/>
    <xf numFmtId="0" fontId="10" fillId="0" borderId="0" xfId="5" applyFont="1"/>
    <xf numFmtId="0" fontId="57" fillId="0" borderId="0" xfId="5" applyFont="1"/>
    <xf numFmtId="0" fontId="2" fillId="0" borderId="0" xfId="5" applyFont="1" applyAlignment="1">
      <alignment horizontal="right"/>
    </xf>
    <xf numFmtId="0" fontId="4" fillId="0" borderId="0" xfId="5" applyFont="1" applyAlignment="1">
      <alignment horizontal="right"/>
    </xf>
    <xf numFmtId="0" fontId="58" fillId="4" borderId="0" xfId="5" applyFont="1" applyFill="1" applyAlignment="1">
      <alignment horizontal="right"/>
    </xf>
    <xf numFmtId="0" fontId="9" fillId="0" borderId="0" xfId="5" applyFont="1" applyFill="1" applyAlignment="1">
      <alignment horizontal="right"/>
    </xf>
    <xf numFmtId="0" fontId="4" fillId="0" borderId="0" xfId="5" applyFont="1" applyFill="1" applyAlignment="1">
      <alignment horizontal="right"/>
    </xf>
    <xf numFmtId="0" fontId="55" fillId="4" borderId="0" xfId="5" applyFont="1" applyFill="1" applyAlignment="1">
      <alignment horizontal="right"/>
    </xf>
    <xf numFmtId="1" fontId="2" fillId="0" borderId="0" xfId="5" applyNumberFormat="1" applyFont="1" applyAlignment="1">
      <alignment horizontal="right"/>
    </xf>
    <xf numFmtId="1" fontId="4" fillId="0" borderId="0" xfId="5" applyNumberFormat="1" applyFont="1" applyAlignment="1">
      <alignment horizontal="right"/>
    </xf>
    <xf numFmtId="1" fontId="58" fillId="4" borderId="0" xfId="5" applyNumberFormat="1" applyFont="1" applyFill="1" applyAlignment="1">
      <alignment horizontal="right"/>
    </xf>
    <xf numFmtId="1" fontId="2" fillId="0" borderId="0" xfId="5" applyNumberFormat="1" applyFont="1" applyFill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5" applyFont="1"/>
    <xf numFmtId="0" fontId="59" fillId="0" borderId="0" xfId="5" applyFont="1"/>
    <xf numFmtId="0" fontId="7" fillId="0" borderId="0" xfId="5" applyFont="1" applyAlignment="1">
      <alignment horizontal="right"/>
    </xf>
    <xf numFmtId="0" fontId="60" fillId="4" borderId="0" xfId="5" applyFont="1" applyFill="1" applyAlignment="1">
      <alignment horizontal="right"/>
    </xf>
    <xf numFmtId="0" fontId="61" fillId="0" borderId="0" xfId="5" applyFont="1" applyAlignment="1">
      <alignment horizontal="right"/>
    </xf>
    <xf numFmtId="0" fontId="61" fillId="0" borderId="0" xfId="5" applyFont="1"/>
    <xf numFmtId="0" fontId="62" fillId="4" borderId="0" xfId="5" applyFont="1" applyFill="1" applyAlignment="1">
      <alignment horizontal="right"/>
    </xf>
    <xf numFmtId="0" fontId="63" fillId="0" borderId="0" xfId="5" applyFont="1"/>
    <xf numFmtId="165" fontId="64" fillId="0" borderId="0" xfId="1" applyNumberFormat="1" applyFont="1"/>
    <xf numFmtId="165" fontId="7" fillId="0" borderId="0" xfId="1" applyNumberFormat="1" applyFont="1"/>
    <xf numFmtId="171" fontId="65" fillId="4" borderId="0" xfId="1" applyNumberFormat="1" applyFont="1" applyFill="1"/>
    <xf numFmtId="165" fontId="61" fillId="0" borderId="0" xfId="1" applyNumberFormat="1" applyFont="1"/>
    <xf numFmtId="0" fontId="65" fillId="0" borderId="0" xfId="0" applyFont="1"/>
    <xf numFmtId="0" fontId="7" fillId="0" borderId="0" xfId="5" applyFont="1"/>
    <xf numFmtId="165" fontId="9" fillId="0" borderId="0" xfId="5" applyNumberFormat="1" applyFont="1" applyAlignment="1">
      <alignment horizontal="right"/>
    </xf>
    <xf numFmtId="165" fontId="8" fillId="0" borderId="0" xfId="1" applyNumberFormat="1" applyFont="1" applyAlignment="1">
      <alignment horizontal="right"/>
    </xf>
    <xf numFmtId="165" fontId="4" fillId="0" borderId="0" xfId="5" applyNumberFormat="1" applyFont="1" applyAlignment="1">
      <alignment horizontal="right"/>
    </xf>
    <xf numFmtId="165" fontId="66" fillId="0" borderId="0" xfId="0" applyNumberFormat="1" applyFont="1"/>
    <xf numFmtId="165" fontId="4" fillId="0" borderId="0" xfId="0" applyNumberFormat="1" applyFont="1"/>
    <xf numFmtId="0" fontId="67" fillId="0" borderId="0" xfId="5" applyFont="1"/>
    <xf numFmtId="165" fontId="9" fillId="0" borderId="0" xfId="6" applyNumberFormat="1" applyFont="1"/>
    <xf numFmtId="165" fontId="8" fillId="0" borderId="0" xfId="1" applyNumberFormat="1" applyFont="1"/>
    <xf numFmtId="171" fontId="68" fillId="4" borderId="0" xfId="1" applyNumberFormat="1" applyFont="1" applyFill="1"/>
    <xf numFmtId="165" fontId="4" fillId="0" borderId="0" xfId="6" applyNumberFormat="1" applyFont="1"/>
    <xf numFmtId="165" fontId="55" fillId="4" borderId="0" xfId="6" applyNumberFormat="1" applyFont="1" applyFill="1"/>
    <xf numFmtId="165" fontId="9" fillId="0" borderId="0" xfId="0" applyNumberFormat="1" applyFont="1"/>
    <xf numFmtId="165" fontId="4" fillId="0" borderId="0" xfId="1" applyNumberFormat="1" applyFont="1"/>
    <xf numFmtId="165" fontId="9" fillId="0" borderId="0" xfId="5" applyNumberFormat="1" applyFont="1"/>
    <xf numFmtId="165" fontId="9" fillId="0" borderId="0" xfId="6" applyNumberFormat="1" applyFont="1" applyBorder="1"/>
    <xf numFmtId="165" fontId="4" fillId="0" borderId="0" xfId="6" applyNumberFormat="1" applyFont="1" applyBorder="1"/>
    <xf numFmtId="1" fontId="55" fillId="4" borderId="0" xfId="6" applyNumberFormat="1" applyFont="1" applyFill="1" applyBorder="1"/>
    <xf numFmtId="165" fontId="4" fillId="0" borderId="0" xfId="5" applyNumberFormat="1" applyFont="1"/>
    <xf numFmtId="165" fontId="55" fillId="4" borderId="0" xfId="5" applyNumberFormat="1" applyFont="1" applyFill="1"/>
    <xf numFmtId="2" fontId="55" fillId="4" borderId="0" xfId="5" applyNumberFormat="1" applyFont="1" applyFill="1"/>
    <xf numFmtId="1" fontId="55" fillId="4" borderId="0" xfId="5" applyNumberFormat="1" applyFont="1" applyFill="1"/>
    <xf numFmtId="165" fontId="8" fillId="0" borderId="0" xfId="6" applyNumberFormat="1" applyFont="1"/>
    <xf numFmtId="1" fontId="67" fillId="0" borderId="0" xfId="6" applyNumberFormat="1" applyFont="1"/>
    <xf numFmtId="165" fontId="69" fillId="4" borderId="0" xfId="1" applyNumberFormat="1" applyFont="1" applyFill="1"/>
    <xf numFmtId="165" fontId="9" fillId="0" borderId="0" xfId="0" applyNumberFormat="1" applyFont="1" applyAlignment="1">
      <alignment horizontal="right"/>
    </xf>
    <xf numFmtId="165" fontId="70" fillId="4" borderId="0" xfId="6" applyNumberFormat="1" applyFont="1" applyFill="1"/>
    <xf numFmtId="0" fontId="71" fillId="0" borderId="0" xfId="0" applyFont="1"/>
    <xf numFmtId="165" fontId="61" fillId="0" borderId="0" xfId="0" applyNumberFormat="1" applyFont="1"/>
    <xf numFmtId="0" fontId="72" fillId="0" borderId="0" xfId="0" applyFont="1"/>
    <xf numFmtId="165" fontId="64" fillId="4" borderId="0" xfId="6" applyNumberFormat="1" applyFont="1" applyFill="1"/>
    <xf numFmtId="165" fontId="61" fillId="0" borderId="0" xfId="6" applyNumberFormat="1" applyFont="1"/>
    <xf numFmtId="165" fontId="61" fillId="0" borderId="0" xfId="5" applyNumberFormat="1" applyFont="1"/>
    <xf numFmtId="165" fontId="64" fillId="4" borderId="0" xfId="5" applyNumberFormat="1" applyFont="1" applyFill="1"/>
    <xf numFmtId="0" fontId="73" fillId="0" borderId="0" xfId="5" applyFont="1"/>
    <xf numFmtId="0" fontId="74" fillId="0" borderId="0" xfId="0" applyFont="1"/>
    <xf numFmtId="165" fontId="75" fillId="0" borderId="0" xfId="6" applyNumberFormat="1" applyFont="1"/>
    <xf numFmtId="165" fontId="73" fillId="4" borderId="0" xfId="6" applyNumberFormat="1" applyFont="1" applyFill="1"/>
    <xf numFmtId="165" fontId="75" fillId="0" borderId="0" xfId="5" applyNumberFormat="1" applyFont="1"/>
    <xf numFmtId="165" fontId="73" fillId="4" borderId="0" xfId="5" applyNumberFormat="1" applyFont="1" applyFill="1"/>
    <xf numFmtId="165" fontId="75" fillId="0" borderId="0" xfId="0" applyNumberFormat="1" applyFont="1"/>
    <xf numFmtId="0" fontId="64" fillId="0" borderId="0" xfId="5" applyFont="1" applyAlignment="1">
      <alignment horizontal="right" wrapText="1"/>
    </xf>
    <xf numFmtId="165" fontId="64" fillId="0" borderId="0" xfId="5" applyNumberFormat="1" applyFont="1"/>
    <xf numFmtId="165" fontId="63" fillId="4" borderId="0" xfId="6" applyNumberFormat="1" applyFont="1" applyFill="1"/>
    <xf numFmtId="165" fontId="64" fillId="0" borderId="0" xfId="0" applyNumberFormat="1" applyFont="1"/>
    <xf numFmtId="0" fontId="76" fillId="0" borderId="0" xfId="0" applyFont="1"/>
    <xf numFmtId="0" fontId="7" fillId="0" borderId="0" xfId="5" applyFont="1" applyAlignment="1">
      <alignment horizontal="right" wrapText="1"/>
    </xf>
    <xf numFmtId="165" fontId="62" fillId="4" borderId="0" xfId="6" applyNumberFormat="1" applyFont="1" applyFill="1"/>
    <xf numFmtId="1" fontId="55" fillId="4" borderId="0" xfId="6" applyNumberFormat="1" applyFont="1" applyFill="1"/>
    <xf numFmtId="0" fontId="2" fillId="0" borderId="0" xfId="5" applyFont="1" applyFill="1"/>
    <xf numFmtId="0" fontId="9" fillId="0" borderId="0" xfId="5" applyFont="1" applyFill="1"/>
    <xf numFmtId="165" fontId="9" fillId="0" borderId="0" xfId="5" applyNumberFormat="1" applyFont="1" applyFill="1"/>
    <xf numFmtId="165" fontId="9" fillId="0" borderId="0" xfId="0" applyNumberFormat="1" applyFont="1" applyFill="1" applyAlignment="1">
      <alignment wrapText="1"/>
    </xf>
    <xf numFmtId="165" fontId="77" fillId="0" borderId="0" xfId="0" applyNumberFormat="1" applyFont="1"/>
    <xf numFmtId="0" fontId="64" fillId="0" borderId="0" xfId="5" applyFont="1"/>
    <xf numFmtId="0" fontId="78" fillId="0" borderId="0" xfId="5" applyFont="1"/>
    <xf numFmtId="0" fontId="79" fillId="0" borderId="0" xfId="5" applyFont="1"/>
    <xf numFmtId="165" fontId="75" fillId="0" borderId="0" xfId="0" applyNumberFormat="1" applyFont="1" applyFill="1" applyAlignment="1">
      <alignment wrapText="1"/>
    </xf>
    <xf numFmtId="165" fontId="79" fillId="0" borderId="0" xfId="6" applyNumberFormat="1" applyFont="1"/>
    <xf numFmtId="165" fontId="80" fillId="4" borderId="0" xfId="6" applyNumberFormat="1" applyFont="1" applyFill="1"/>
    <xf numFmtId="165" fontId="79" fillId="0" borderId="0" xfId="5" applyNumberFormat="1" applyFont="1"/>
    <xf numFmtId="165" fontId="80" fillId="4" borderId="0" xfId="5" applyNumberFormat="1" applyFont="1" applyFill="1"/>
    <xf numFmtId="2" fontId="80" fillId="4" borderId="0" xfId="5" applyNumberFormat="1" applyFont="1" applyFill="1"/>
    <xf numFmtId="165" fontId="79" fillId="0" borderId="0" xfId="0" applyNumberFormat="1" applyFont="1"/>
    <xf numFmtId="0" fontId="81" fillId="0" borderId="0" xfId="0" applyFont="1"/>
    <xf numFmtId="0" fontId="82" fillId="0" borderId="0" xfId="0" applyFont="1"/>
    <xf numFmtId="0" fontId="83" fillId="2" borderId="0" xfId="5" applyFont="1" applyFill="1"/>
    <xf numFmtId="0" fontId="7" fillId="2" borderId="0" xfId="5" applyFont="1" applyFill="1" applyAlignment="1">
      <alignment horizontal="right" wrapText="1"/>
    </xf>
    <xf numFmtId="165" fontId="61" fillId="2" borderId="0" xfId="6" applyNumberFormat="1" applyFont="1" applyFill="1"/>
    <xf numFmtId="165" fontId="67" fillId="2" borderId="0" xfId="6" applyNumberFormat="1" applyFont="1" applyFill="1"/>
    <xf numFmtId="165" fontId="62" fillId="2" borderId="0" xfId="6" applyNumberFormat="1" applyFont="1" applyFill="1"/>
    <xf numFmtId="0" fontId="5" fillId="0" borderId="0" xfId="5" applyFont="1"/>
    <xf numFmtId="164" fontId="8" fillId="0" borderId="0" xfId="1" applyNumberFormat="1" applyFont="1"/>
    <xf numFmtId="164" fontId="55" fillId="4" borderId="0" xfId="1" applyNumberFormat="1" applyFont="1" applyFill="1"/>
    <xf numFmtId="164" fontId="4" fillId="0" borderId="0" xfId="1" applyNumberFormat="1" applyFont="1"/>
    <xf numFmtId="166" fontId="8" fillId="0" borderId="0" xfId="1" applyNumberFormat="1" applyFont="1"/>
    <xf numFmtId="166" fontId="4" fillId="0" borderId="0" xfId="1" applyNumberFormat="1" applyFont="1"/>
    <xf numFmtId="164" fontId="8" fillId="4" borderId="0" xfId="1" applyNumberFormat="1" applyFont="1" applyFill="1"/>
    <xf numFmtId="164" fontId="61" fillId="0" borderId="0" xfId="1" applyNumberFormat="1" applyFont="1"/>
    <xf numFmtId="0" fontId="84" fillId="0" borderId="0" xfId="0" applyFont="1"/>
    <xf numFmtId="0" fontId="9" fillId="0" borderId="0" xfId="5" applyFont="1" applyAlignment="1">
      <alignment horizontal="center"/>
    </xf>
    <xf numFmtId="0" fontId="24" fillId="0" borderId="0" xfId="0" applyFont="1"/>
    <xf numFmtId="0" fontId="55" fillId="0" borderId="0" xfId="5" applyFont="1"/>
    <xf numFmtId="1" fontId="9" fillId="0" borderId="0" xfId="5" applyNumberFormat="1" applyFont="1" applyAlignment="1">
      <alignment horizontal="center"/>
    </xf>
    <xf numFmtId="1" fontId="9" fillId="0" borderId="0" xfId="5" applyNumberFormat="1" applyFont="1"/>
    <xf numFmtId="1" fontId="4" fillId="0" borderId="0" xfId="5" applyNumberFormat="1" applyFont="1"/>
    <xf numFmtId="1" fontId="55" fillId="0" borderId="0" xfId="5" applyNumberFormat="1" applyFont="1"/>
    <xf numFmtId="1" fontId="66" fillId="0" borderId="0" xfId="0" applyNumberFormat="1" applyFont="1" applyAlignment="1">
      <alignment horizontal="center"/>
    </xf>
    <xf numFmtId="0" fontId="58" fillId="0" borderId="0" xfId="5" applyFont="1"/>
    <xf numFmtId="1" fontId="2" fillId="0" borderId="0" xfId="5" applyNumberFormat="1" applyFont="1"/>
    <xf numFmtId="1" fontId="58" fillId="0" borderId="0" xfId="5" applyNumberFormat="1" applyFont="1"/>
    <xf numFmtId="0" fontId="2" fillId="0" borderId="0" xfId="5" applyFont="1" applyAlignment="1">
      <alignment horizontal="center"/>
    </xf>
    <xf numFmtId="0" fontId="53" fillId="0" borderId="0" xfId="5"/>
    <xf numFmtId="0" fontId="85" fillId="0" borderId="0" xfId="5" applyFont="1"/>
  </cellXfs>
  <cellStyles count="7">
    <cellStyle name="Comma" xfId="1" builtinId="3"/>
    <cellStyle name="Comma 2" xfId="6"/>
    <cellStyle name="Normal" xfId="0" builtinId="0"/>
    <cellStyle name="Normal 2" xfId="2"/>
    <cellStyle name="Normal 3" xfId="3"/>
    <cellStyle name="Normal 4" xfId="5"/>
    <cellStyle name="Percent" xfId="4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FIGURE I.3</a:t>
            </a:r>
            <a:br>
              <a:rPr lang="en-US"/>
            </a:br>
            <a:r>
              <a:rPr lang="en-US"/>
              <a:t>MA CO 2011 SUMMER DAY EMISSIONS </a:t>
            </a:r>
            <a:r>
              <a:rPr lang="en-US" b="0"/>
              <a:t>(2,163 TPSD)</a:t>
            </a:r>
            <a:r>
              <a:rPr lang="en-US"/>
              <a:t>
</a:t>
            </a:r>
          </a:p>
        </c:rich>
      </c:tx>
      <c:layout>
        <c:manualLayout>
          <c:xMode val="edge"/>
          <c:yMode val="edge"/>
          <c:x val="0.14086310924281875"/>
          <c:y val="0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12924650176663846"/>
                  <c:y val="-2.4089125972535236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20407041480787078"/>
                  <c:y val="2.2401306503147273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STATIONARY AREA</a:t>
                    </a:r>
                    <a:endParaRPr lang="en-US" sz="800" b="0" i="1" u="none" strike="noStrike" baseline="0">
                      <a:solidFill>
                        <a:srgbClr val="000000"/>
                      </a:solidFill>
                      <a:latin typeface="Calibri"/>
                      <a:cs typeface="Calibri"/>
                    </a:endParaRP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800" b="0" i="1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1%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'1.EM-CHART-MA'!$B$28:$B$31</c:f>
              <c:strCache>
                <c:ptCount val="4"/>
                <c:pt idx="0">
                  <c:v>POINT</c:v>
                </c:pt>
                <c:pt idx="1">
                  <c:v>AREA</c:v>
                </c:pt>
                <c:pt idx="2">
                  <c:v>ON-ROAD MOBILE</c:v>
                </c:pt>
                <c:pt idx="3">
                  <c:v>OFF-ROAD MOBILE</c:v>
                </c:pt>
              </c:strCache>
            </c:strRef>
          </c:cat>
          <c:val>
            <c:numRef>
              <c:f>'1.EM-CHART-MA'!$E$28:$E$31</c:f>
              <c:numCache>
                <c:formatCode>_(* #,##0.0_);_(* \(#,##0.0\);_(* "-"??_);_(@_)</c:formatCode>
                <c:ptCount val="4"/>
                <c:pt idx="0">
                  <c:v>15.17</c:v>
                </c:pt>
                <c:pt idx="1">
                  <c:v>30.6</c:v>
                </c:pt>
                <c:pt idx="2">
                  <c:v>902.8</c:v>
                </c:pt>
                <c:pt idx="3">
                  <c:v>1214.0999999999999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0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FIGURE </a:t>
            </a:r>
            <a:r>
              <a:rPr lang="en-US" sz="11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1.11</a:t>
            </a:r>
            <a:r>
              <a:rPr lang="en-US" sz="10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  MA CO TRENDS 1990 TO 2011 BY CATEGORY TPSD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 sz="1000" b="1" i="0" u="none" strike="noStrike" baseline="0">
              <a:solidFill>
                <a:srgbClr val="000000"/>
              </a:solidFill>
              <a:latin typeface="Calibri"/>
              <a:cs typeface="Calibri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8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 </a:t>
            </a:r>
          </a:p>
        </c:rich>
      </c:tx>
      <c:layout>
        <c:manualLayout>
          <c:xMode val="edge"/>
          <c:yMode val="edge"/>
          <c:x val="0.17709808728998699"/>
          <c:y val="2.294793579756974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397074016708079"/>
          <c:y val="0.10522810230116612"/>
          <c:w val="0.75441412256754514"/>
          <c:h val="0.82641811634010864"/>
        </c:manualLayout>
      </c:layout>
      <c:lineChart>
        <c:grouping val="standard"/>
        <c:varyColors val="0"/>
        <c:ser>
          <c:idx val="0"/>
          <c:order val="0"/>
          <c:tx>
            <c:strRef>
              <c:f>'5.EM.TREND 1990-2011'!$A$27</c:f>
              <c:strCache>
                <c:ptCount val="1"/>
                <c:pt idx="0">
                  <c:v>POINT </c:v>
                </c:pt>
              </c:strCache>
            </c:strRef>
          </c:tx>
          <c:cat>
            <c:strRef>
              <c:f>'5.EM.TREND 1990-2011'!$B$26:$I$26</c:f>
              <c:strCache>
                <c:ptCount val="8"/>
                <c:pt idx="0">
                  <c:v>1990</c:v>
                </c:pt>
                <c:pt idx="1">
                  <c:v>1993</c:v>
                </c:pt>
                <c:pt idx="2">
                  <c:v>1996</c:v>
                </c:pt>
                <c:pt idx="3">
                  <c:v>1999</c:v>
                </c:pt>
                <c:pt idx="4">
                  <c:v>2002</c:v>
                </c:pt>
                <c:pt idx="5">
                  <c:v>2005</c:v>
                </c:pt>
                <c:pt idx="6">
                  <c:v>2008</c:v>
                </c:pt>
                <c:pt idx="7">
                  <c:v>2011</c:v>
                </c:pt>
              </c:strCache>
            </c:strRef>
          </c:cat>
          <c:val>
            <c:numRef>
              <c:f>'5.EM.TREND 1990-2011'!$B$27:$I$27</c:f>
              <c:numCache>
                <c:formatCode>General</c:formatCode>
                <c:ptCount val="8"/>
                <c:pt idx="0">
                  <c:v>40</c:v>
                </c:pt>
                <c:pt idx="1">
                  <c:v>29</c:v>
                </c:pt>
                <c:pt idx="2" formatCode="0">
                  <c:v>40</c:v>
                </c:pt>
                <c:pt idx="3" formatCode="0">
                  <c:v>34.9</c:v>
                </c:pt>
                <c:pt idx="4" formatCode="0">
                  <c:v>33.26</c:v>
                </c:pt>
                <c:pt idx="5" formatCode="0">
                  <c:v>43</c:v>
                </c:pt>
                <c:pt idx="6" formatCode="0">
                  <c:v>27.8</c:v>
                </c:pt>
                <c:pt idx="7" formatCode="0">
                  <c:v>15.2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'5.EM.TREND 1990-2011'!$A$28</c:f>
              <c:strCache>
                <c:ptCount val="1"/>
                <c:pt idx="0">
                  <c:v>AREA</c:v>
                </c:pt>
              </c:strCache>
            </c:strRef>
          </c:tx>
          <c:cat>
            <c:strRef>
              <c:f>'5.EM.TREND 1990-2011'!$B$26:$I$26</c:f>
              <c:strCache>
                <c:ptCount val="8"/>
                <c:pt idx="0">
                  <c:v>1990</c:v>
                </c:pt>
                <c:pt idx="1">
                  <c:v>1993</c:v>
                </c:pt>
                <c:pt idx="2">
                  <c:v>1996</c:v>
                </c:pt>
                <c:pt idx="3">
                  <c:v>1999</c:v>
                </c:pt>
                <c:pt idx="4">
                  <c:v>2002</c:v>
                </c:pt>
                <c:pt idx="5">
                  <c:v>2005</c:v>
                </c:pt>
                <c:pt idx="6">
                  <c:v>2008</c:v>
                </c:pt>
                <c:pt idx="7">
                  <c:v>2011</c:v>
                </c:pt>
              </c:strCache>
            </c:strRef>
          </c:cat>
          <c:val>
            <c:numRef>
              <c:f>'5.EM.TREND 1990-2011'!$B$28:$I$28</c:f>
              <c:numCache>
                <c:formatCode>General</c:formatCode>
                <c:ptCount val="8"/>
                <c:pt idx="0">
                  <c:v>76</c:v>
                </c:pt>
                <c:pt idx="1">
                  <c:v>69</c:v>
                </c:pt>
                <c:pt idx="2" formatCode="0">
                  <c:v>83</c:v>
                </c:pt>
                <c:pt idx="3" formatCode="0">
                  <c:v>79</c:v>
                </c:pt>
                <c:pt idx="4" formatCode="0">
                  <c:v>71</c:v>
                </c:pt>
                <c:pt idx="5" formatCode="0">
                  <c:v>74</c:v>
                </c:pt>
                <c:pt idx="6" formatCode="0">
                  <c:v>36</c:v>
                </c:pt>
                <c:pt idx="7" formatCode="0">
                  <c:v>30.6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'5.EM.TREND 1990-2011'!$A$29</c:f>
              <c:strCache>
                <c:ptCount val="1"/>
                <c:pt idx="0">
                  <c:v>MOBILE/MOVES </c:v>
                </c:pt>
              </c:strCache>
            </c:strRef>
          </c:tx>
          <c:cat>
            <c:strRef>
              <c:f>'5.EM.TREND 1990-2011'!$B$26:$I$26</c:f>
              <c:strCache>
                <c:ptCount val="8"/>
                <c:pt idx="0">
                  <c:v>1990</c:v>
                </c:pt>
                <c:pt idx="1">
                  <c:v>1993</c:v>
                </c:pt>
                <c:pt idx="2">
                  <c:v>1996</c:v>
                </c:pt>
                <c:pt idx="3">
                  <c:v>1999</c:v>
                </c:pt>
                <c:pt idx="4">
                  <c:v>2002</c:v>
                </c:pt>
                <c:pt idx="5">
                  <c:v>2005</c:v>
                </c:pt>
                <c:pt idx="6">
                  <c:v>2008</c:v>
                </c:pt>
                <c:pt idx="7">
                  <c:v>2011</c:v>
                </c:pt>
              </c:strCache>
            </c:strRef>
          </c:cat>
          <c:val>
            <c:numRef>
              <c:f>'5.EM.TREND 1990-2011'!$B$29:$I$29</c:f>
              <c:numCache>
                <c:formatCode>_(* #,##0_);_(* \(#,##0\);_(* "-"??_);_(@_)</c:formatCode>
                <c:ptCount val="8"/>
                <c:pt idx="0">
                  <c:v>4712</c:v>
                </c:pt>
                <c:pt idx="1">
                  <c:v>3496</c:v>
                </c:pt>
                <c:pt idx="2">
                  <c:v>3209</c:v>
                </c:pt>
                <c:pt idx="3">
                  <c:v>2891.4</c:v>
                </c:pt>
                <c:pt idx="4">
                  <c:v>2162.6999999999998</c:v>
                </c:pt>
                <c:pt idx="5">
                  <c:v>1619</c:v>
                </c:pt>
                <c:pt idx="6">
                  <c:v>863.7</c:v>
                </c:pt>
                <c:pt idx="7">
                  <c:v>902.8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'5.EM.TREND 1990-2011'!$A$30</c:f>
              <c:strCache>
                <c:ptCount val="1"/>
                <c:pt idx="0">
                  <c:v>OFF-ROAD</c:v>
                </c:pt>
              </c:strCache>
            </c:strRef>
          </c:tx>
          <c:cat>
            <c:strRef>
              <c:f>'5.EM.TREND 1990-2011'!$B$26:$I$26</c:f>
              <c:strCache>
                <c:ptCount val="8"/>
                <c:pt idx="0">
                  <c:v>1990</c:v>
                </c:pt>
                <c:pt idx="1">
                  <c:v>1993</c:v>
                </c:pt>
                <c:pt idx="2">
                  <c:v>1996</c:v>
                </c:pt>
                <c:pt idx="3">
                  <c:v>1999</c:v>
                </c:pt>
                <c:pt idx="4">
                  <c:v>2002</c:v>
                </c:pt>
                <c:pt idx="5">
                  <c:v>2005</c:v>
                </c:pt>
                <c:pt idx="6">
                  <c:v>2008</c:v>
                </c:pt>
                <c:pt idx="7">
                  <c:v>2011</c:v>
                </c:pt>
              </c:strCache>
            </c:strRef>
          </c:cat>
          <c:val>
            <c:numRef>
              <c:f>'5.EM.TREND 1990-2011'!$B$30:$I$30</c:f>
              <c:numCache>
                <c:formatCode>_(* #,##0_);_(* \(#,##0\);_(* "-"??_);_(@_)</c:formatCode>
                <c:ptCount val="8"/>
                <c:pt idx="0">
                  <c:v>1893.4</c:v>
                </c:pt>
                <c:pt idx="1">
                  <c:v>1872</c:v>
                </c:pt>
                <c:pt idx="2">
                  <c:v>1867</c:v>
                </c:pt>
                <c:pt idx="3">
                  <c:v>1802</c:v>
                </c:pt>
                <c:pt idx="4">
                  <c:v>1727</c:v>
                </c:pt>
                <c:pt idx="5">
                  <c:v>1558</c:v>
                </c:pt>
                <c:pt idx="6">
                  <c:v>1360</c:v>
                </c:pt>
                <c:pt idx="7">
                  <c:v>1214.0999999999999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83360"/>
        <c:axId val="96789248"/>
      </c:lineChart>
      <c:catAx>
        <c:axId val="96783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789248"/>
        <c:crosses val="autoZero"/>
        <c:auto val="1"/>
        <c:lblAlgn val="ctr"/>
        <c:lblOffset val="100"/>
        <c:noMultiLvlLbl val="0"/>
      </c:catAx>
      <c:valAx>
        <c:axId val="967892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Tons per </a:t>
                </a: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Summer</a:t>
                </a: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 Day</a:t>
                </a:r>
              </a:p>
            </c:rich>
          </c:tx>
          <c:layout>
            <c:manualLayout>
              <c:xMode val="edge"/>
              <c:yMode val="edge"/>
              <c:x val="3.7169754978232513E-3"/>
              <c:y val="0.3904991098632792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7833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8.9820359281437737E-2"/>
          <c:y val="0.10991985251173363"/>
          <c:w val="0.89820485014223528"/>
          <c:h val="5.8981233243967854E-2"/>
        </c:manualLayout>
      </c:layout>
      <c:overlay val="0"/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FIGURE 1.10  MA NOx TRENDS 1990 TO 2011 BY CATEGORY TPSD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8182360538266051"/>
          <c:y val="0.23686253871222476"/>
          <c:w val="0.72106142392578365"/>
          <c:h val="0.66772382243993733"/>
        </c:manualLayout>
      </c:layout>
      <c:lineChart>
        <c:grouping val="standard"/>
        <c:varyColors val="0"/>
        <c:ser>
          <c:idx val="0"/>
          <c:order val="0"/>
          <c:tx>
            <c:strRef>
              <c:f>'5.EM.TREND 1990-2011'!$A$17</c:f>
              <c:strCache>
                <c:ptCount val="1"/>
                <c:pt idx="0">
                  <c:v>POINT </c:v>
                </c:pt>
              </c:strCache>
            </c:strRef>
          </c:tx>
          <c:cat>
            <c:strRef>
              <c:f>'5.EM.TREND 1990-2011'!$B$16:$I$16</c:f>
              <c:strCache>
                <c:ptCount val="8"/>
                <c:pt idx="0">
                  <c:v>1990</c:v>
                </c:pt>
                <c:pt idx="1">
                  <c:v>1993</c:v>
                </c:pt>
                <c:pt idx="2">
                  <c:v>1996</c:v>
                </c:pt>
                <c:pt idx="3">
                  <c:v>1999</c:v>
                </c:pt>
                <c:pt idx="4">
                  <c:v>2002</c:v>
                </c:pt>
                <c:pt idx="5">
                  <c:v>2005</c:v>
                </c:pt>
                <c:pt idx="6">
                  <c:v>2008</c:v>
                </c:pt>
                <c:pt idx="7">
                  <c:v>2011</c:v>
                </c:pt>
              </c:strCache>
            </c:strRef>
          </c:cat>
          <c:val>
            <c:numRef>
              <c:f>'5.EM.TREND 1990-2011'!$B$17:$I$17</c:f>
              <c:numCache>
                <c:formatCode>General</c:formatCode>
                <c:ptCount val="8"/>
                <c:pt idx="0">
                  <c:v>318</c:v>
                </c:pt>
                <c:pt idx="1">
                  <c:v>298</c:v>
                </c:pt>
                <c:pt idx="2">
                  <c:v>171</c:v>
                </c:pt>
                <c:pt idx="3" formatCode="0">
                  <c:v>180.1</c:v>
                </c:pt>
                <c:pt idx="4" formatCode="0">
                  <c:v>129.56</c:v>
                </c:pt>
                <c:pt idx="5" formatCode="0">
                  <c:v>105.3</c:v>
                </c:pt>
                <c:pt idx="6" formatCode="0">
                  <c:v>63.6</c:v>
                </c:pt>
                <c:pt idx="7" formatCode="0">
                  <c:v>42.6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'5.EM.TREND 1990-2011'!$A$18</c:f>
              <c:strCache>
                <c:ptCount val="1"/>
                <c:pt idx="0">
                  <c:v>AREA</c:v>
                </c:pt>
              </c:strCache>
            </c:strRef>
          </c:tx>
          <c:cat>
            <c:strRef>
              <c:f>'5.EM.TREND 1990-2011'!$B$16:$I$16</c:f>
              <c:strCache>
                <c:ptCount val="8"/>
                <c:pt idx="0">
                  <c:v>1990</c:v>
                </c:pt>
                <c:pt idx="1">
                  <c:v>1993</c:v>
                </c:pt>
                <c:pt idx="2">
                  <c:v>1996</c:v>
                </c:pt>
                <c:pt idx="3">
                  <c:v>1999</c:v>
                </c:pt>
                <c:pt idx="4">
                  <c:v>2002</c:v>
                </c:pt>
                <c:pt idx="5">
                  <c:v>2005</c:v>
                </c:pt>
                <c:pt idx="6">
                  <c:v>2008</c:v>
                </c:pt>
                <c:pt idx="7">
                  <c:v>2011</c:v>
                </c:pt>
              </c:strCache>
            </c:strRef>
          </c:cat>
          <c:val>
            <c:numRef>
              <c:f>'5.EM.TREND 1990-2011'!$B$18:$I$18</c:f>
              <c:numCache>
                <c:formatCode>General</c:formatCode>
                <c:ptCount val="8"/>
                <c:pt idx="0">
                  <c:v>33</c:v>
                </c:pt>
                <c:pt idx="1">
                  <c:v>36</c:v>
                </c:pt>
                <c:pt idx="2">
                  <c:v>46</c:v>
                </c:pt>
                <c:pt idx="3" formatCode="0">
                  <c:v>33</c:v>
                </c:pt>
                <c:pt idx="4" formatCode="0">
                  <c:v>39.130000000000003</c:v>
                </c:pt>
                <c:pt idx="5" formatCode="0">
                  <c:v>41.6</c:v>
                </c:pt>
                <c:pt idx="6" formatCode="0">
                  <c:v>27.2</c:v>
                </c:pt>
                <c:pt idx="7" formatCode="0">
                  <c:v>25.9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'5.EM.TREND 1990-2011'!$A$19</c:f>
              <c:strCache>
                <c:ptCount val="1"/>
                <c:pt idx="0">
                  <c:v>MOBILE/MOVES </c:v>
                </c:pt>
              </c:strCache>
            </c:strRef>
          </c:tx>
          <c:cat>
            <c:strRef>
              <c:f>'5.EM.TREND 1990-2011'!$B$16:$I$16</c:f>
              <c:strCache>
                <c:ptCount val="8"/>
                <c:pt idx="0">
                  <c:v>1990</c:v>
                </c:pt>
                <c:pt idx="1">
                  <c:v>1993</c:v>
                </c:pt>
                <c:pt idx="2">
                  <c:v>1996</c:v>
                </c:pt>
                <c:pt idx="3">
                  <c:v>1999</c:v>
                </c:pt>
                <c:pt idx="4">
                  <c:v>2002</c:v>
                </c:pt>
                <c:pt idx="5">
                  <c:v>2005</c:v>
                </c:pt>
                <c:pt idx="6">
                  <c:v>2008</c:v>
                </c:pt>
                <c:pt idx="7">
                  <c:v>2011</c:v>
                </c:pt>
              </c:strCache>
            </c:strRef>
          </c:cat>
          <c:val>
            <c:numRef>
              <c:f>'5.EM.TREND 1990-2011'!$B$19:$I$19</c:f>
              <c:numCache>
                <c:formatCode>0</c:formatCode>
                <c:ptCount val="8"/>
                <c:pt idx="0" formatCode="General">
                  <c:v>451</c:v>
                </c:pt>
                <c:pt idx="1">
                  <c:v>500.2</c:v>
                </c:pt>
                <c:pt idx="2" formatCode="General">
                  <c:v>549</c:v>
                </c:pt>
                <c:pt idx="3">
                  <c:v>545</c:v>
                </c:pt>
                <c:pt idx="4">
                  <c:v>453.05</c:v>
                </c:pt>
                <c:pt idx="5">
                  <c:v>362.1</c:v>
                </c:pt>
                <c:pt idx="6">
                  <c:v>259.7</c:v>
                </c:pt>
                <c:pt idx="7">
                  <c:v>186.5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'5.EM.TREND 1990-2011'!$A$20</c:f>
              <c:strCache>
                <c:ptCount val="1"/>
                <c:pt idx="0">
                  <c:v>OFF-ROAD</c:v>
                </c:pt>
              </c:strCache>
            </c:strRef>
          </c:tx>
          <c:cat>
            <c:strRef>
              <c:f>'5.EM.TREND 1990-2011'!$B$16:$I$16</c:f>
              <c:strCache>
                <c:ptCount val="8"/>
                <c:pt idx="0">
                  <c:v>1990</c:v>
                </c:pt>
                <c:pt idx="1">
                  <c:v>1993</c:v>
                </c:pt>
                <c:pt idx="2">
                  <c:v>1996</c:v>
                </c:pt>
                <c:pt idx="3">
                  <c:v>1999</c:v>
                </c:pt>
                <c:pt idx="4">
                  <c:v>2002</c:v>
                </c:pt>
                <c:pt idx="5">
                  <c:v>2005</c:v>
                </c:pt>
                <c:pt idx="6">
                  <c:v>2008</c:v>
                </c:pt>
                <c:pt idx="7">
                  <c:v>2011</c:v>
                </c:pt>
              </c:strCache>
            </c:strRef>
          </c:cat>
          <c:val>
            <c:numRef>
              <c:f>'5.EM.TREND 1990-2011'!$B$20:$I$20</c:f>
              <c:numCache>
                <c:formatCode>0</c:formatCode>
                <c:ptCount val="8"/>
                <c:pt idx="0">
                  <c:v>138.5</c:v>
                </c:pt>
                <c:pt idx="1">
                  <c:v>134.19999999999999</c:v>
                </c:pt>
                <c:pt idx="2">
                  <c:v>140.5</c:v>
                </c:pt>
                <c:pt idx="3">
                  <c:v>134.4</c:v>
                </c:pt>
                <c:pt idx="4">
                  <c:v>142.4</c:v>
                </c:pt>
                <c:pt idx="5">
                  <c:v>137.30000000000001</c:v>
                </c:pt>
                <c:pt idx="6">
                  <c:v>124</c:v>
                </c:pt>
                <c:pt idx="7">
                  <c:v>130.4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881472"/>
        <c:axId val="97887360"/>
      </c:lineChart>
      <c:catAx>
        <c:axId val="9788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7887360"/>
        <c:crosses val="autoZero"/>
        <c:auto val="1"/>
        <c:lblAlgn val="ctr"/>
        <c:lblOffset val="100"/>
        <c:noMultiLvlLbl val="0"/>
      </c:catAx>
      <c:valAx>
        <c:axId val="978873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Tons per Summer Day
</a:t>
                </a:r>
              </a:p>
            </c:rich>
          </c:tx>
          <c:layout>
            <c:manualLayout>
              <c:xMode val="edge"/>
              <c:yMode val="edge"/>
              <c:x val="2.1163794154213697E-2"/>
              <c:y val="0.4267996308153787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78814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4.9535603715170302E-2"/>
          <c:y val="0.14285743128262893"/>
          <c:w val="0.89473684210526316"/>
          <c:h val="4.9450549450549393E-2"/>
        </c:manualLayout>
      </c:layout>
      <c:overlay val="0"/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0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FIGURE 1.12  MA SO2 TRENDS 1990 TO 2011 BY CATEGORY TPY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 sz="1000" b="1" i="0" u="none" strike="noStrike" baseline="0">
              <a:solidFill>
                <a:srgbClr val="000000"/>
              </a:solidFill>
              <a:latin typeface="Calibri"/>
              <a:cs typeface="Calibri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0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 sz="1000" b="1" i="0" u="none" strike="noStrike" baseline="0">
              <a:solidFill>
                <a:srgbClr val="000000"/>
              </a:solidFill>
              <a:latin typeface="Calibri"/>
              <a:cs typeface="Calibri"/>
            </a:endParaRPr>
          </a:p>
        </c:rich>
      </c:tx>
      <c:layout>
        <c:manualLayout>
          <c:xMode val="edge"/>
          <c:yMode val="edge"/>
          <c:x val="0.14775642406401326"/>
          <c:y val="5.99237095363081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2763220171249174"/>
          <c:y val="9.3125485896541765E-2"/>
          <c:w val="0.75579563797888183"/>
          <c:h val="0.81789958774433402"/>
        </c:manualLayout>
      </c:layout>
      <c:lineChart>
        <c:grouping val="standard"/>
        <c:varyColors val="0"/>
        <c:ser>
          <c:idx val="0"/>
          <c:order val="0"/>
          <c:tx>
            <c:strRef>
              <c:f>'5.EM.TREND 1990-2011'!$A$37</c:f>
              <c:strCache>
                <c:ptCount val="1"/>
                <c:pt idx="0">
                  <c:v>POINT </c:v>
                </c:pt>
              </c:strCache>
            </c:strRef>
          </c:tx>
          <c:cat>
            <c:strRef>
              <c:f>'5.EM.TREND 1990-2011'!$B$36:$I$36</c:f>
              <c:strCache>
                <c:ptCount val="8"/>
                <c:pt idx="0">
                  <c:v>1990</c:v>
                </c:pt>
                <c:pt idx="1">
                  <c:v>1993</c:v>
                </c:pt>
                <c:pt idx="2">
                  <c:v>1996</c:v>
                </c:pt>
                <c:pt idx="3">
                  <c:v>1999</c:v>
                </c:pt>
                <c:pt idx="4">
                  <c:v>2002</c:v>
                </c:pt>
                <c:pt idx="5">
                  <c:v>2005</c:v>
                </c:pt>
                <c:pt idx="6">
                  <c:v>2008</c:v>
                </c:pt>
                <c:pt idx="7">
                  <c:v>2011</c:v>
                </c:pt>
              </c:strCache>
            </c:strRef>
          </c:cat>
          <c:val>
            <c:numRef>
              <c:f>'5.EM.TREND 1990-2011'!$B$37:$I$37</c:f>
              <c:numCache>
                <c:formatCode>_(* #,##0_);_(* \(#,##0\);_(* "-"??_);_(@_)</c:formatCode>
                <c:ptCount val="8"/>
                <c:pt idx="0">
                  <c:v>272419</c:v>
                </c:pt>
                <c:pt idx="1">
                  <c:v>210610</c:v>
                </c:pt>
                <c:pt idx="2">
                  <c:v>125373</c:v>
                </c:pt>
                <c:pt idx="3">
                  <c:v>161459</c:v>
                </c:pt>
                <c:pt idx="4">
                  <c:v>99057</c:v>
                </c:pt>
                <c:pt idx="5">
                  <c:v>92149</c:v>
                </c:pt>
                <c:pt idx="6">
                  <c:v>54547</c:v>
                </c:pt>
                <c:pt idx="7">
                  <c:v>26626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'5.EM.TREND 1990-2011'!$A$38</c:f>
              <c:strCache>
                <c:ptCount val="1"/>
                <c:pt idx="0">
                  <c:v>AREA</c:v>
                </c:pt>
              </c:strCache>
            </c:strRef>
          </c:tx>
          <c:cat>
            <c:strRef>
              <c:f>'5.EM.TREND 1990-2011'!$B$36:$I$36</c:f>
              <c:strCache>
                <c:ptCount val="8"/>
                <c:pt idx="0">
                  <c:v>1990</c:v>
                </c:pt>
                <c:pt idx="1">
                  <c:v>1993</c:v>
                </c:pt>
                <c:pt idx="2">
                  <c:v>1996</c:v>
                </c:pt>
                <c:pt idx="3">
                  <c:v>1999</c:v>
                </c:pt>
                <c:pt idx="4">
                  <c:v>2002</c:v>
                </c:pt>
                <c:pt idx="5">
                  <c:v>2005</c:v>
                </c:pt>
                <c:pt idx="6">
                  <c:v>2008</c:v>
                </c:pt>
                <c:pt idx="7">
                  <c:v>2011</c:v>
                </c:pt>
              </c:strCache>
            </c:strRef>
          </c:cat>
          <c:val>
            <c:numRef>
              <c:f>'5.EM.TREND 1990-2011'!$B$38:$I$38</c:f>
              <c:numCache>
                <c:formatCode>_(* #,##0_);_(* \(#,##0\);_(* "-"??_);_(@_)</c:formatCode>
                <c:ptCount val="8"/>
                <c:pt idx="0">
                  <c:v>80305</c:v>
                </c:pt>
                <c:pt idx="1">
                  <c:v>81652</c:v>
                </c:pt>
                <c:pt idx="2">
                  <c:v>76966</c:v>
                </c:pt>
                <c:pt idx="3">
                  <c:v>64888</c:v>
                </c:pt>
                <c:pt idx="4">
                  <c:v>25585</c:v>
                </c:pt>
                <c:pt idx="5">
                  <c:v>26952</c:v>
                </c:pt>
                <c:pt idx="6">
                  <c:v>19691.3</c:v>
                </c:pt>
                <c:pt idx="7">
                  <c:v>20778.599999999999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'5.EM.TREND 1990-2011'!$A$39</c:f>
              <c:strCache>
                <c:ptCount val="1"/>
                <c:pt idx="0">
                  <c:v>MOBILE/MOVES </c:v>
                </c:pt>
              </c:strCache>
            </c:strRef>
          </c:tx>
          <c:cat>
            <c:strRef>
              <c:f>'5.EM.TREND 1990-2011'!$B$36:$I$36</c:f>
              <c:strCache>
                <c:ptCount val="8"/>
                <c:pt idx="0">
                  <c:v>1990</c:v>
                </c:pt>
                <c:pt idx="1">
                  <c:v>1993</c:v>
                </c:pt>
                <c:pt idx="2">
                  <c:v>1996</c:v>
                </c:pt>
                <c:pt idx="3">
                  <c:v>1999</c:v>
                </c:pt>
                <c:pt idx="4">
                  <c:v>2002</c:v>
                </c:pt>
                <c:pt idx="5">
                  <c:v>2005</c:v>
                </c:pt>
                <c:pt idx="6">
                  <c:v>2008</c:v>
                </c:pt>
                <c:pt idx="7">
                  <c:v>2011</c:v>
                </c:pt>
              </c:strCache>
            </c:strRef>
          </c:cat>
          <c:val>
            <c:numRef>
              <c:f>'5.EM.TREND 1990-2011'!$B$39:$I$39</c:f>
              <c:numCache>
                <c:formatCode>_(* #,##0_);_(* \(#,##0\);_(* "-"??_);_(@_)</c:formatCode>
                <c:ptCount val="8"/>
                <c:pt idx="0">
                  <c:v>10514</c:v>
                </c:pt>
                <c:pt idx="1">
                  <c:v>10608</c:v>
                </c:pt>
                <c:pt idx="2">
                  <c:v>12116</c:v>
                </c:pt>
                <c:pt idx="3">
                  <c:v>12770</c:v>
                </c:pt>
                <c:pt idx="4">
                  <c:v>4398.8</c:v>
                </c:pt>
                <c:pt idx="5">
                  <c:v>2936</c:v>
                </c:pt>
                <c:pt idx="6">
                  <c:v>2048</c:v>
                </c:pt>
                <c:pt idx="7">
                  <c:v>526.4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'5.EM.TREND 1990-2011'!$A$40</c:f>
              <c:strCache>
                <c:ptCount val="1"/>
                <c:pt idx="0">
                  <c:v>OFF-ROAD</c:v>
                </c:pt>
              </c:strCache>
            </c:strRef>
          </c:tx>
          <c:cat>
            <c:strRef>
              <c:f>'5.EM.TREND 1990-2011'!$B$36:$I$36</c:f>
              <c:strCache>
                <c:ptCount val="8"/>
                <c:pt idx="0">
                  <c:v>1990</c:v>
                </c:pt>
                <c:pt idx="1">
                  <c:v>1993</c:v>
                </c:pt>
                <c:pt idx="2">
                  <c:v>1996</c:v>
                </c:pt>
                <c:pt idx="3">
                  <c:v>1999</c:v>
                </c:pt>
                <c:pt idx="4">
                  <c:v>2002</c:v>
                </c:pt>
                <c:pt idx="5">
                  <c:v>2005</c:v>
                </c:pt>
                <c:pt idx="6">
                  <c:v>2008</c:v>
                </c:pt>
                <c:pt idx="7">
                  <c:v>2011</c:v>
                </c:pt>
              </c:strCache>
            </c:strRef>
          </c:cat>
          <c:val>
            <c:numRef>
              <c:f>'5.EM.TREND 1990-2011'!$B$40:$I$40</c:f>
              <c:numCache>
                <c:formatCode>_(* #,##0_);_(* \(#,##0\);_(* "-"??_);_(@_)</c:formatCode>
                <c:ptCount val="8"/>
                <c:pt idx="0">
                  <c:v>4658</c:v>
                </c:pt>
                <c:pt idx="1">
                  <c:v>4943</c:v>
                </c:pt>
                <c:pt idx="2">
                  <c:v>5284</c:v>
                </c:pt>
                <c:pt idx="3">
                  <c:v>5740</c:v>
                </c:pt>
                <c:pt idx="4">
                  <c:v>4262</c:v>
                </c:pt>
                <c:pt idx="5">
                  <c:v>4521</c:v>
                </c:pt>
                <c:pt idx="6">
                  <c:v>2561</c:v>
                </c:pt>
                <c:pt idx="7">
                  <c:v>3820.8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000896"/>
        <c:axId val="98002432"/>
      </c:lineChart>
      <c:catAx>
        <c:axId val="98000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8002432"/>
        <c:crosses val="autoZero"/>
        <c:auto val="1"/>
        <c:lblAlgn val="ctr"/>
        <c:lblOffset val="100"/>
        <c:noMultiLvlLbl val="0"/>
      </c:catAx>
      <c:valAx>
        <c:axId val="980024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Tons per Year</a:t>
                </a:r>
              </a:p>
            </c:rich>
          </c:tx>
          <c:overlay val="0"/>
        </c:title>
        <c:numFmt formatCode="_(* #,##0_);_(* \(#,##0\);_(* &quot;-&quot;??_);_(@_)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80008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1185410334346503E-2"/>
          <c:y val="0.11200027996500468"/>
          <c:w val="0.89665653495440734"/>
          <c:h val="4.7999999999999994E-2"/>
        </c:manualLayout>
      </c:layout>
      <c:overlay val="0"/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2400" b="0">
                <a:solidFill>
                  <a:schemeClr val="tx2"/>
                </a:solidFill>
              </a:defRPr>
            </a:pPr>
            <a:r>
              <a:rPr lang="en-US" sz="2000" b="0">
                <a:solidFill>
                  <a:schemeClr val="tx2"/>
                </a:solidFill>
              </a:rPr>
              <a:t>Figure 1.0</a:t>
            </a:r>
            <a:br>
              <a:rPr lang="en-US" sz="2000" b="0">
                <a:solidFill>
                  <a:schemeClr val="tx2"/>
                </a:solidFill>
              </a:rPr>
            </a:br>
            <a:r>
              <a:rPr lang="en-US" sz="2000" b="0">
                <a:solidFill>
                  <a:schemeClr val="tx2"/>
                </a:solidFill>
              </a:rPr>
              <a:t>Emissions Trends in Massachusetts</a:t>
            </a:r>
            <a:br>
              <a:rPr lang="en-US" sz="2000" b="0">
                <a:solidFill>
                  <a:schemeClr val="tx2"/>
                </a:solidFill>
              </a:rPr>
            </a:br>
            <a:r>
              <a:rPr lang="en-US" sz="1000" b="0">
                <a:solidFill>
                  <a:schemeClr val="tx2"/>
                </a:solidFill>
              </a:rPr>
              <a:t>(tons per day)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2941692146252624E-2"/>
          <c:y val="5.1130354193342449E-2"/>
          <c:w val="0.80043262107685176"/>
          <c:h val="0.71809668138073102"/>
        </c:manualLayout>
      </c:layout>
      <c:lineChart>
        <c:grouping val="standard"/>
        <c:varyColors val="0"/>
        <c:ser>
          <c:idx val="0"/>
          <c:order val="0"/>
          <c:tx>
            <c:strRef>
              <c:f>'5.EM.TREND 1990-2011'!$A$68</c:f>
              <c:strCache>
                <c:ptCount val="1"/>
                <c:pt idx="0">
                  <c:v>PM2.5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cat>
            <c:strRef>
              <c:f>'5.EM.TREND 1990-2011'!$B$67:$I$67</c:f>
              <c:strCache>
                <c:ptCount val="8"/>
                <c:pt idx="0">
                  <c:v>1990</c:v>
                </c:pt>
                <c:pt idx="1">
                  <c:v>1993</c:v>
                </c:pt>
                <c:pt idx="2">
                  <c:v>1996</c:v>
                </c:pt>
                <c:pt idx="3">
                  <c:v>1999</c:v>
                </c:pt>
                <c:pt idx="4">
                  <c:v>2002</c:v>
                </c:pt>
                <c:pt idx="5">
                  <c:v>2005</c:v>
                </c:pt>
                <c:pt idx="6">
                  <c:v>2008</c:v>
                </c:pt>
                <c:pt idx="7">
                  <c:v>2011</c:v>
                </c:pt>
              </c:strCache>
            </c:strRef>
          </c:cat>
          <c:val>
            <c:numRef>
              <c:f>'5.EM.TREND 1990-2011'!$B$68:$I$68</c:f>
              <c:numCache>
                <c:formatCode>0</c:formatCode>
                <c:ptCount val="8"/>
                <c:pt idx="4">
                  <c:v>112.85753424657534</c:v>
                </c:pt>
                <c:pt idx="5">
                  <c:v>115.95616438356164</c:v>
                </c:pt>
                <c:pt idx="6">
                  <c:v>83.490410958904107</c:v>
                </c:pt>
                <c:pt idx="7">
                  <c:v>89.847397260273979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'5.EM.TREND 1990-2011'!$A$69</c:f>
              <c:strCache>
                <c:ptCount val="1"/>
                <c:pt idx="0">
                  <c:v>PM10</c:v>
                </c:pt>
              </c:strCache>
            </c:strRef>
          </c:tx>
          <c:spPr>
            <a:ln>
              <a:solidFill>
                <a:schemeClr val="tx2"/>
              </a:solidFill>
              <a:prstDash val="sysDot"/>
            </a:ln>
          </c:spPr>
          <c:marker>
            <c:symbol val="none"/>
          </c:marker>
          <c:cat>
            <c:strRef>
              <c:f>'5.EM.TREND 1990-2011'!$B$67:$I$67</c:f>
              <c:strCache>
                <c:ptCount val="8"/>
                <c:pt idx="0">
                  <c:v>1990</c:v>
                </c:pt>
                <c:pt idx="1">
                  <c:v>1993</c:v>
                </c:pt>
                <c:pt idx="2">
                  <c:v>1996</c:v>
                </c:pt>
                <c:pt idx="3">
                  <c:v>1999</c:v>
                </c:pt>
                <c:pt idx="4">
                  <c:v>2002</c:v>
                </c:pt>
                <c:pt idx="5">
                  <c:v>2005</c:v>
                </c:pt>
                <c:pt idx="6">
                  <c:v>2008</c:v>
                </c:pt>
                <c:pt idx="7">
                  <c:v>2011</c:v>
                </c:pt>
              </c:strCache>
            </c:strRef>
          </c:cat>
          <c:val>
            <c:numRef>
              <c:f>'5.EM.TREND 1990-2011'!$B$69:$I$69</c:f>
              <c:numCache>
                <c:formatCode>0</c:formatCode>
                <c:ptCount val="8"/>
                <c:pt idx="4">
                  <c:v>328.0109589041096</c:v>
                </c:pt>
                <c:pt idx="5">
                  <c:v>337.20821917808217</c:v>
                </c:pt>
                <c:pt idx="6">
                  <c:v>318.66027397260274</c:v>
                </c:pt>
                <c:pt idx="7">
                  <c:v>295.79506849315067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'5.EM.TREND 1990-2011'!$A$70</c:f>
              <c:strCache>
                <c:ptCount val="1"/>
                <c:pt idx="0">
                  <c:v>SO2</c:v>
                </c:pt>
              </c:strCache>
            </c:strRef>
          </c:tx>
          <c:marker>
            <c:symbol val="none"/>
          </c:marker>
          <c:cat>
            <c:strRef>
              <c:f>'5.EM.TREND 1990-2011'!$B$67:$I$67</c:f>
              <c:strCache>
                <c:ptCount val="8"/>
                <c:pt idx="0">
                  <c:v>1990</c:v>
                </c:pt>
                <c:pt idx="1">
                  <c:v>1993</c:v>
                </c:pt>
                <c:pt idx="2">
                  <c:v>1996</c:v>
                </c:pt>
                <c:pt idx="3">
                  <c:v>1999</c:v>
                </c:pt>
                <c:pt idx="4">
                  <c:v>2002</c:v>
                </c:pt>
                <c:pt idx="5">
                  <c:v>2005</c:v>
                </c:pt>
                <c:pt idx="6">
                  <c:v>2008</c:v>
                </c:pt>
                <c:pt idx="7">
                  <c:v>2011</c:v>
                </c:pt>
              </c:strCache>
            </c:strRef>
          </c:cat>
          <c:val>
            <c:numRef>
              <c:f>'5.EM.TREND 1990-2011'!$B$70:$I$70</c:f>
              <c:numCache>
                <c:formatCode>0</c:formatCode>
                <c:ptCount val="8"/>
                <c:pt idx="0">
                  <c:v>1007.9342465753425</c:v>
                </c:pt>
                <c:pt idx="1">
                  <c:v>843.32328767123283</c:v>
                </c:pt>
                <c:pt idx="2">
                  <c:v>602.02465753424656</c:v>
                </c:pt>
                <c:pt idx="3">
                  <c:v>670.841095890411</c:v>
                </c:pt>
                <c:pt idx="4">
                  <c:v>365.21315068493146</c:v>
                </c:pt>
                <c:pt idx="5">
                  <c:v>346.73424657534247</c:v>
                </c:pt>
                <c:pt idx="6">
                  <c:v>216.02</c:v>
                </c:pt>
                <c:pt idx="7">
                  <c:v>141.78575342465754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'5.EM.TREND 1990-2011'!$A$71</c:f>
              <c:strCache>
                <c:ptCount val="1"/>
                <c:pt idx="0">
                  <c:v>CO (/5)</c:v>
                </c:pt>
              </c:strCache>
            </c:strRef>
          </c:tx>
          <c:marker>
            <c:symbol val="none"/>
          </c:marker>
          <c:cat>
            <c:strRef>
              <c:f>'5.EM.TREND 1990-2011'!$B$67:$I$67</c:f>
              <c:strCache>
                <c:ptCount val="8"/>
                <c:pt idx="0">
                  <c:v>1990</c:v>
                </c:pt>
                <c:pt idx="1">
                  <c:v>1993</c:v>
                </c:pt>
                <c:pt idx="2">
                  <c:v>1996</c:v>
                </c:pt>
                <c:pt idx="3">
                  <c:v>1999</c:v>
                </c:pt>
                <c:pt idx="4">
                  <c:v>2002</c:v>
                </c:pt>
                <c:pt idx="5">
                  <c:v>2005</c:v>
                </c:pt>
                <c:pt idx="6">
                  <c:v>2008</c:v>
                </c:pt>
                <c:pt idx="7">
                  <c:v>2011</c:v>
                </c:pt>
              </c:strCache>
            </c:strRef>
          </c:cat>
          <c:val>
            <c:numRef>
              <c:f>'5.EM.TREND 1990-2011'!$B$71:$I$71</c:f>
              <c:numCache>
                <c:formatCode>0</c:formatCode>
                <c:ptCount val="8"/>
                <c:pt idx="0">
                  <c:v>1344.28</c:v>
                </c:pt>
                <c:pt idx="1">
                  <c:v>1093.2</c:v>
                </c:pt>
                <c:pt idx="2">
                  <c:v>1039.8</c:v>
                </c:pt>
                <c:pt idx="3">
                  <c:v>961.46</c:v>
                </c:pt>
                <c:pt idx="4">
                  <c:v>798.79200000000003</c:v>
                </c:pt>
                <c:pt idx="5">
                  <c:v>658.8</c:v>
                </c:pt>
                <c:pt idx="6">
                  <c:v>457.5</c:v>
                </c:pt>
                <c:pt idx="7">
                  <c:v>432.53999999999996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'5.EM.TREND 1990-2011'!$A$72</c:f>
              <c:strCache>
                <c:ptCount val="1"/>
                <c:pt idx="0">
                  <c:v>NOX</c:v>
                </c:pt>
              </c:strCache>
            </c:strRef>
          </c:tx>
          <c:marker>
            <c:symbol val="none"/>
          </c:marker>
          <c:cat>
            <c:strRef>
              <c:f>'5.EM.TREND 1990-2011'!$B$67:$I$67</c:f>
              <c:strCache>
                <c:ptCount val="8"/>
                <c:pt idx="0">
                  <c:v>1990</c:v>
                </c:pt>
                <c:pt idx="1">
                  <c:v>1993</c:v>
                </c:pt>
                <c:pt idx="2">
                  <c:v>1996</c:v>
                </c:pt>
                <c:pt idx="3">
                  <c:v>1999</c:v>
                </c:pt>
                <c:pt idx="4">
                  <c:v>2002</c:v>
                </c:pt>
                <c:pt idx="5">
                  <c:v>2005</c:v>
                </c:pt>
                <c:pt idx="6">
                  <c:v>2008</c:v>
                </c:pt>
                <c:pt idx="7">
                  <c:v>2011</c:v>
                </c:pt>
              </c:strCache>
            </c:strRef>
          </c:cat>
          <c:val>
            <c:numRef>
              <c:f>'5.EM.TREND 1990-2011'!$B$72:$I$72</c:f>
              <c:numCache>
                <c:formatCode>0</c:formatCode>
                <c:ptCount val="8"/>
                <c:pt idx="0">
                  <c:v>940.5</c:v>
                </c:pt>
                <c:pt idx="1">
                  <c:v>968.40000000000009</c:v>
                </c:pt>
                <c:pt idx="2">
                  <c:v>906.5</c:v>
                </c:pt>
                <c:pt idx="3">
                  <c:v>892.5</c:v>
                </c:pt>
                <c:pt idx="4">
                  <c:v>764.14</c:v>
                </c:pt>
                <c:pt idx="5">
                  <c:v>646.29999999999995</c:v>
                </c:pt>
                <c:pt idx="6">
                  <c:v>474.5</c:v>
                </c:pt>
                <c:pt idx="7">
                  <c:v>385.4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'5.EM.TREND 1990-2011'!$A$73</c:f>
              <c:strCache>
                <c:ptCount val="1"/>
                <c:pt idx="0">
                  <c:v>VOC</c:v>
                </c:pt>
              </c:strCache>
            </c:strRef>
          </c:tx>
          <c:marker>
            <c:symbol val="none"/>
          </c:marker>
          <c:cat>
            <c:strRef>
              <c:f>'5.EM.TREND 1990-2011'!$B$67:$I$67</c:f>
              <c:strCache>
                <c:ptCount val="8"/>
                <c:pt idx="0">
                  <c:v>1990</c:v>
                </c:pt>
                <c:pt idx="1">
                  <c:v>1993</c:v>
                </c:pt>
                <c:pt idx="2">
                  <c:v>1996</c:v>
                </c:pt>
                <c:pt idx="3">
                  <c:v>1999</c:v>
                </c:pt>
                <c:pt idx="4">
                  <c:v>2002</c:v>
                </c:pt>
                <c:pt idx="5">
                  <c:v>2005</c:v>
                </c:pt>
                <c:pt idx="6">
                  <c:v>2008</c:v>
                </c:pt>
                <c:pt idx="7">
                  <c:v>2011</c:v>
                </c:pt>
              </c:strCache>
            </c:strRef>
          </c:cat>
          <c:val>
            <c:numRef>
              <c:f>'5.EM.TREND 1990-2011'!$B$73:$I$73</c:f>
              <c:numCache>
                <c:formatCode>0</c:formatCode>
                <c:ptCount val="8"/>
                <c:pt idx="0">
                  <c:v>1042</c:v>
                </c:pt>
                <c:pt idx="1">
                  <c:v>947</c:v>
                </c:pt>
                <c:pt idx="2">
                  <c:v>836</c:v>
                </c:pt>
                <c:pt idx="3">
                  <c:v>762.4</c:v>
                </c:pt>
                <c:pt idx="4">
                  <c:v>649.89</c:v>
                </c:pt>
                <c:pt idx="5">
                  <c:v>631.20000000000005</c:v>
                </c:pt>
                <c:pt idx="6">
                  <c:v>511.2</c:v>
                </c:pt>
                <c:pt idx="7">
                  <c:v>405.50000000000006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375552"/>
        <c:axId val="98390016"/>
      </c:lineChart>
      <c:catAx>
        <c:axId val="98375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 sz="800" b="0"/>
                  <a:t>(PM</a:t>
                </a:r>
                <a:r>
                  <a:rPr lang="en-US" sz="800" b="0" baseline="0"/>
                  <a:t> not  measured before 2002.  CO tons divided by 5.)</a:t>
                </a:r>
                <a:endParaRPr lang="en-US" sz="800" b="0"/>
              </a:p>
            </c:rich>
          </c:tx>
          <c:overlay val="0"/>
        </c:title>
        <c:majorTickMark val="none"/>
        <c:minorTickMark val="none"/>
        <c:tickLblPos val="nextTo"/>
        <c:crossAx val="98390016"/>
        <c:crosses val="autoZero"/>
        <c:auto val="1"/>
        <c:lblAlgn val="ctr"/>
        <c:lblOffset val="100"/>
        <c:noMultiLvlLbl val="0"/>
      </c:catAx>
      <c:valAx>
        <c:axId val="98390016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nextTo"/>
        <c:crossAx val="9837555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600"/>
              <a:t>FIGURE I.14:  MA SO2 1979-2011 EMISSIONS WITH CAP &amp; TRIGGER LEVELS</a:t>
            </a:r>
          </a:p>
        </c:rich>
      </c:tx>
      <c:layout>
        <c:manualLayout>
          <c:xMode val="edge"/>
          <c:yMode val="edge"/>
          <c:x val="0.12279773816871502"/>
          <c:y val="1.190474227370794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867436989428898"/>
          <c:y val="0.13823018617999949"/>
          <c:w val="0.8363813138662195"/>
          <c:h val="0.77808539995584669"/>
        </c:manualLayout>
      </c:layout>
      <c:lineChart>
        <c:grouping val="standard"/>
        <c:varyColors val="0"/>
        <c:ser>
          <c:idx val="0"/>
          <c:order val="0"/>
          <c:tx>
            <c:strRef>
              <c:f>'6.SO2.Chart'!$B$6</c:f>
              <c:strCache>
                <c:ptCount val="1"/>
                <c:pt idx="0">
                  <c:v>CAP</c:v>
                </c:pt>
              </c:strCache>
            </c:strRef>
          </c:tx>
          <c:cat>
            <c:numRef>
              <c:f>'6.SO2.Chart'!$A$7:$A$33</c:f>
              <c:numCache>
                <c:formatCode>General</c:formatCode>
                <c:ptCount val="2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2005</c:v>
                </c:pt>
                <c:pt idx="25">
                  <c:v>2008</c:v>
                </c:pt>
                <c:pt idx="26">
                  <c:v>2011</c:v>
                </c:pt>
              </c:numCache>
            </c:numRef>
          </c:cat>
          <c:val>
            <c:numRef>
              <c:f>'6.SO2.Chart'!$B$7:$B$33</c:f>
              <c:numCache>
                <c:formatCode>General</c:formatCode>
                <c:ptCount val="27"/>
                <c:pt idx="0">
                  <c:v>412</c:v>
                </c:pt>
                <c:pt idx="1">
                  <c:v>412</c:v>
                </c:pt>
                <c:pt idx="2">
                  <c:v>412</c:v>
                </c:pt>
                <c:pt idx="3">
                  <c:v>412</c:v>
                </c:pt>
                <c:pt idx="4">
                  <c:v>412</c:v>
                </c:pt>
                <c:pt idx="5">
                  <c:v>412</c:v>
                </c:pt>
                <c:pt idx="6">
                  <c:v>412</c:v>
                </c:pt>
                <c:pt idx="7">
                  <c:v>412</c:v>
                </c:pt>
                <c:pt idx="8">
                  <c:v>412</c:v>
                </c:pt>
                <c:pt idx="9">
                  <c:v>412</c:v>
                </c:pt>
                <c:pt idx="10">
                  <c:v>412</c:v>
                </c:pt>
                <c:pt idx="11">
                  <c:v>412</c:v>
                </c:pt>
                <c:pt idx="12">
                  <c:v>412</c:v>
                </c:pt>
                <c:pt idx="13">
                  <c:v>412</c:v>
                </c:pt>
                <c:pt idx="14">
                  <c:v>412</c:v>
                </c:pt>
                <c:pt idx="15">
                  <c:v>412</c:v>
                </c:pt>
                <c:pt idx="16">
                  <c:v>412</c:v>
                </c:pt>
                <c:pt idx="17">
                  <c:v>412</c:v>
                </c:pt>
                <c:pt idx="18">
                  <c:v>412</c:v>
                </c:pt>
                <c:pt idx="19">
                  <c:v>412</c:v>
                </c:pt>
                <c:pt idx="20">
                  <c:v>412</c:v>
                </c:pt>
                <c:pt idx="21">
                  <c:v>412</c:v>
                </c:pt>
                <c:pt idx="22">
                  <c:v>412</c:v>
                </c:pt>
                <c:pt idx="23">
                  <c:v>412</c:v>
                </c:pt>
                <c:pt idx="24">
                  <c:v>412</c:v>
                </c:pt>
                <c:pt idx="25">
                  <c:v>412</c:v>
                </c:pt>
                <c:pt idx="26">
                  <c:v>412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'6.SO2.Chart'!$C$6</c:f>
              <c:strCache>
                <c:ptCount val="1"/>
                <c:pt idx="0">
                  <c:v>TRIGGER</c:v>
                </c:pt>
              </c:strCache>
            </c:strRef>
          </c:tx>
          <c:cat>
            <c:numRef>
              <c:f>'6.SO2.Chart'!$A$7:$A$33</c:f>
              <c:numCache>
                <c:formatCode>General</c:formatCode>
                <c:ptCount val="2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2005</c:v>
                </c:pt>
                <c:pt idx="25">
                  <c:v>2008</c:v>
                </c:pt>
                <c:pt idx="26">
                  <c:v>2011</c:v>
                </c:pt>
              </c:numCache>
            </c:numRef>
          </c:cat>
          <c:val>
            <c:numRef>
              <c:f>'6.SO2.Chart'!$C$7:$C$33</c:f>
              <c:numCache>
                <c:formatCode>General</c:formatCode>
                <c:ptCount val="27"/>
                <c:pt idx="0">
                  <c:v>402</c:v>
                </c:pt>
                <c:pt idx="1">
                  <c:v>402</c:v>
                </c:pt>
                <c:pt idx="2">
                  <c:v>402</c:v>
                </c:pt>
                <c:pt idx="3">
                  <c:v>402</c:v>
                </c:pt>
                <c:pt idx="4">
                  <c:v>402</c:v>
                </c:pt>
                <c:pt idx="5">
                  <c:v>402</c:v>
                </c:pt>
                <c:pt idx="6">
                  <c:v>402</c:v>
                </c:pt>
                <c:pt idx="7">
                  <c:v>402</c:v>
                </c:pt>
                <c:pt idx="8">
                  <c:v>402</c:v>
                </c:pt>
                <c:pt idx="9">
                  <c:v>402</c:v>
                </c:pt>
                <c:pt idx="10">
                  <c:v>402</c:v>
                </c:pt>
                <c:pt idx="11">
                  <c:v>402</c:v>
                </c:pt>
                <c:pt idx="12">
                  <c:v>402</c:v>
                </c:pt>
                <c:pt idx="13">
                  <c:v>402</c:v>
                </c:pt>
                <c:pt idx="14">
                  <c:v>402</c:v>
                </c:pt>
                <c:pt idx="15">
                  <c:v>402</c:v>
                </c:pt>
                <c:pt idx="16">
                  <c:v>402</c:v>
                </c:pt>
                <c:pt idx="17">
                  <c:v>402</c:v>
                </c:pt>
                <c:pt idx="18">
                  <c:v>402</c:v>
                </c:pt>
                <c:pt idx="19">
                  <c:v>402</c:v>
                </c:pt>
                <c:pt idx="20">
                  <c:v>402</c:v>
                </c:pt>
                <c:pt idx="21">
                  <c:v>402</c:v>
                </c:pt>
                <c:pt idx="22">
                  <c:v>402</c:v>
                </c:pt>
                <c:pt idx="23">
                  <c:v>402</c:v>
                </c:pt>
                <c:pt idx="24">
                  <c:v>402</c:v>
                </c:pt>
                <c:pt idx="25">
                  <c:v>402</c:v>
                </c:pt>
                <c:pt idx="26">
                  <c:v>402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'6.SO2.Chart'!$D$6</c:f>
              <c:strCache>
                <c:ptCount val="1"/>
                <c:pt idx="0">
                  <c:v>ANNUAL EMISS</c:v>
                </c:pt>
              </c:strCache>
            </c:strRef>
          </c:tx>
          <c:cat>
            <c:numRef>
              <c:f>'6.SO2.Chart'!$A$7:$A$33</c:f>
              <c:numCache>
                <c:formatCode>General</c:formatCode>
                <c:ptCount val="2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2005</c:v>
                </c:pt>
                <c:pt idx="25">
                  <c:v>2008</c:v>
                </c:pt>
                <c:pt idx="26">
                  <c:v>2011</c:v>
                </c:pt>
              </c:numCache>
            </c:numRef>
          </c:cat>
          <c:val>
            <c:numRef>
              <c:f>'6.SO2.Chart'!$D$7:$D$33</c:f>
              <c:numCache>
                <c:formatCode>General</c:formatCode>
                <c:ptCount val="27"/>
                <c:pt idx="0">
                  <c:v>433</c:v>
                </c:pt>
                <c:pt idx="1">
                  <c:v>412</c:v>
                </c:pt>
                <c:pt idx="2">
                  <c:v>384</c:v>
                </c:pt>
                <c:pt idx="3" formatCode="0">
                  <c:v>420</c:v>
                </c:pt>
                <c:pt idx="4" formatCode="0">
                  <c:v>404</c:v>
                </c:pt>
                <c:pt idx="5" formatCode="0">
                  <c:v>381</c:v>
                </c:pt>
                <c:pt idx="6" formatCode="0">
                  <c:v>379</c:v>
                </c:pt>
                <c:pt idx="7" formatCode="0">
                  <c:v>399</c:v>
                </c:pt>
                <c:pt idx="8" formatCode="0">
                  <c:v>390</c:v>
                </c:pt>
                <c:pt idx="9" formatCode="0">
                  <c:v>409</c:v>
                </c:pt>
                <c:pt idx="10" formatCode="0">
                  <c:v>422</c:v>
                </c:pt>
                <c:pt idx="11" formatCode="0">
                  <c:v>370</c:v>
                </c:pt>
                <c:pt idx="12" formatCode="0">
                  <c:v>365</c:v>
                </c:pt>
                <c:pt idx="13" formatCode="0">
                  <c:v>345</c:v>
                </c:pt>
                <c:pt idx="14" formatCode="0">
                  <c:v>310</c:v>
                </c:pt>
                <c:pt idx="15" formatCode="0">
                  <c:v>245</c:v>
                </c:pt>
                <c:pt idx="16" formatCode="0">
                  <c:v>215</c:v>
                </c:pt>
                <c:pt idx="17" formatCode="0">
                  <c:v>222</c:v>
                </c:pt>
                <c:pt idx="18" formatCode="0">
                  <c:v>261</c:v>
                </c:pt>
                <c:pt idx="19" formatCode="0">
                  <c:v>269</c:v>
                </c:pt>
                <c:pt idx="20" formatCode="0">
                  <c:v>247</c:v>
                </c:pt>
                <c:pt idx="21" formatCode="0">
                  <c:v>223</c:v>
                </c:pt>
                <c:pt idx="22" formatCode="0">
                  <c:v>185</c:v>
                </c:pt>
                <c:pt idx="23" formatCode="0">
                  <c:v>132.80000000000001</c:v>
                </c:pt>
                <c:pt idx="24" formatCode="0">
                  <c:v>126.5</c:v>
                </c:pt>
                <c:pt idx="25" formatCode="0">
                  <c:v>78.7</c:v>
                </c:pt>
                <c:pt idx="26" formatCode="0">
                  <c:v>51.7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'6.SO2.Chart'!$E$6</c:f>
              <c:strCache>
                <c:ptCount val="1"/>
                <c:pt idx="0">
                  <c:v>4-YEAR AV</c:v>
                </c:pt>
              </c:strCache>
            </c:strRef>
          </c:tx>
          <c:cat>
            <c:numRef>
              <c:f>'6.SO2.Chart'!$A$7:$A$33</c:f>
              <c:numCache>
                <c:formatCode>General</c:formatCode>
                <c:ptCount val="2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2005</c:v>
                </c:pt>
                <c:pt idx="25">
                  <c:v>2008</c:v>
                </c:pt>
                <c:pt idx="26">
                  <c:v>2011</c:v>
                </c:pt>
              </c:numCache>
            </c:numRef>
          </c:cat>
          <c:val>
            <c:numRef>
              <c:f>'6.SO2.Chart'!$E$7:$E$33</c:f>
              <c:numCache>
                <c:formatCode>General</c:formatCode>
                <c:ptCount val="27"/>
                <c:pt idx="3" formatCode="0">
                  <c:v>412.25</c:v>
                </c:pt>
                <c:pt idx="4" formatCode="0">
                  <c:v>405</c:v>
                </c:pt>
                <c:pt idx="5" formatCode="0">
                  <c:v>397.25</c:v>
                </c:pt>
                <c:pt idx="6" formatCode="0">
                  <c:v>396</c:v>
                </c:pt>
                <c:pt idx="7" formatCode="0">
                  <c:v>390.75</c:v>
                </c:pt>
                <c:pt idx="8" formatCode="0">
                  <c:v>387.25</c:v>
                </c:pt>
                <c:pt idx="9" formatCode="0">
                  <c:v>394.25</c:v>
                </c:pt>
                <c:pt idx="10" formatCode="0">
                  <c:v>405</c:v>
                </c:pt>
                <c:pt idx="11" formatCode="0">
                  <c:v>397.75</c:v>
                </c:pt>
                <c:pt idx="12" formatCode="0">
                  <c:v>391.5</c:v>
                </c:pt>
                <c:pt idx="13" formatCode="0">
                  <c:v>375.5</c:v>
                </c:pt>
                <c:pt idx="14" formatCode="0">
                  <c:v>347.5</c:v>
                </c:pt>
                <c:pt idx="15" formatCode="0">
                  <c:v>316.25</c:v>
                </c:pt>
                <c:pt idx="16" formatCode="0">
                  <c:v>278.75</c:v>
                </c:pt>
                <c:pt idx="17" formatCode="0">
                  <c:v>248</c:v>
                </c:pt>
                <c:pt idx="18" formatCode="0">
                  <c:v>235.75</c:v>
                </c:pt>
                <c:pt idx="19" formatCode="0">
                  <c:v>241.75</c:v>
                </c:pt>
                <c:pt idx="20" formatCode="0">
                  <c:v>249.75</c:v>
                </c:pt>
                <c:pt idx="21" formatCode="0">
                  <c:v>250</c:v>
                </c:pt>
                <c:pt idx="22" formatCode="0">
                  <c:v>231</c:v>
                </c:pt>
                <c:pt idx="23" formatCode="0">
                  <c:v>196.95</c:v>
                </c:pt>
                <c:pt idx="24" formatCode="0">
                  <c:v>129.65</c:v>
                </c:pt>
                <c:pt idx="25" formatCode="0">
                  <c:v>102.6</c:v>
                </c:pt>
                <c:pt idx="26" formatCode="0">
                  <c:v>97.5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069120"/>
        <c:axId val="94070656"/>
      </c:lineChart>
      <c:catAx>
        <c:axId val="94069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4070656"/>
        <c:crosses val="autoZero"/>
        <c:auto val="1"/>
        <c:lblAlgn val="ctr"/>
        <c:lblOffset val="100"/>
        <c:noMultiLvlLbl val="0"/>
      </c:catAx>
      <c:valAx>
        <c:axId val="940706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Tons per Year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40691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4184425284131738"/>
          <c:y val="0.14485184116383359"/>
          <c:w val="0.71808629622009978"/>
          <c:h val="4.1884816753926912E-2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33" l="0.70000000000000062" r="0.70000000000000062" t="0.75000000000000233" header="0.30000000000000032" footer="0.30000000000000032"/>
    <c:pageSetup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Figure</a:t>
            </a:r>
            <a:r>
              <a:rPr lang="en-US" baseline="0"/>
              <a:t> 1-13 </a:t>
            </a:r>
            <a:r>
              <a:rPr lang="en-US"/>
              <a:t>MA ONROAD EMISSIONS &amp; VMT 1990-2011
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6089013304224367"/>
          <c:y val="0.11437686668476731"/>
          <c:w val="0.8260825272660095"/>
          <c:h val="0.77427278486740858"/>
        </c:manualLayout>
      </c:layout>
      <c:lineChart>
        <c:grouping val="standard"/>
        <c:varyColors val="0"/>
        <c:ser>
          <c:idx val="0"/>
          <c:order val="0"/>
          <c:tx>
            <c:strRef>
              <c:f>'9.Onroad-VMT'!$A$5</c:f>
              <c:strCache>
                <c:ptCount val="1"/>
                <c:pt idx="0">
                  <c:v>VMT</c:v>
                </c:pt>
              </c:strCache>
            </c:strRef>
          </c:tx>
          <c:cat>
            <c:strRef>
              <c:f>'9.Onroad-VMT'!$B$4:$I$4</c:f>
              <c:strCache>
                <c:ptCount val="8"/>
                <c:pt idx="0">
                  <c:v>1990</c:v>
                </c:pt>
                <c:pt idx="1">
                  <c:v>1993</c:v>
                </c:pt>
                <c:pt idx="2">
                  <c:v>1996</c:v>
                </c:pt>
                <c:pt idx="3">
                  <c:v>1999</c:v>
                </c:pt>
                <c:pt idx="4">
                  <c:v>2002</c:v>
                </c:pt>
                <c:pt idx="5">
                  <c:v>2005</c:v>
                </c:pt>
                <c:pt idx="6">
                  <c:v>2008</c:v>
                </c:pt>
                <c:pt idx="7">
                  <c:v>2011</c:v>
                </c:pt>
              </c:strCache>
            </c:strRef>
          </c:cat>
          <c:val>
            <c:numRef>
              <c:f>'9.Onroad-VMT'!$B$5:$I$5</c:f>
              <c:numCache>
                <c:formatCode>General</c:formatCode>
                <c:ptCount val="8"/>
                <c:pt idx="0">
                  <c:v>461725</c:v>
                </c:pt>
                <c:pt idx="1">
                  <c:v>466849.6</c:v>
                </c:pt>
                <c:pt idx="2">
                  <c:v>498177.55</c:v>
                </c:pt>
                <c:pt idx="3">
                  <c:v>515909.25</c:v>
                </c:pt>
                <c:pt idx="4">
                  <c:v>532308.69999999995</c:v>
                </c:pt>
                <c:pt idx="5">
                  <c:v>551423.75</c:v>
                </c:pt>
                <c:pt idx="6">
                  <c:v>542160.05000000005</c:v>
                </c:pt>
                <c:pt idx="7">
                  <c:v>540156.19999999995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'9.Onroad-VMT'!$A$6</c:f>
              <c:strCache>
                <c:ptCount val="1"/>
                <c:pt idx="0">
                  <c:v>VOC</c:v>
                </c:pt>
              </c:strCache>
            </c:strRef>
          </c:tx>
          <c:cat>
            <c:strRef>
              <c:f>'9.Onroad-VMT'!$B$4:$I$4</c:f>
              <c:strCache>
                <c:ptCount val="8"/>
                <c:pt idx="0">
                  <c:v>1990</c:v>
                </c:pt>
                <c:pt idx="1">
                  <c:v>1993</c:v>
                </c:pt>
                <c:pt idx="2">
                  <c:v>1996</c:v>
                </c:pt>
                <c:pt idx="3">
                  <c:v>1999</c:v>
                </c:pt>
                <c:pt idx="4">
                  <c:v>2002</c:v>
                </c:pt>
                <c:pt idx="5">
                  <c:v>2005</c:v>
                </c:pt>
                <c:pt idx="6">
                  <c:v>2008</c:v>
                </c:pt>
                <c:pt idx="7">
                  <c:v>2011</c:v>
                </c:pt>
              </c:strCache>
            </c:strRef>
          </c:cat>
          <c:val>
            <c:numRef>
              <c:f>'9.Onroad-VMT'!$B$6:$I$6</c:f>
              <c:numCache>
                <c:formatCode>General</c:formatCode>
                <c:ptCount val="8"/>
                <c:pt idx="0">
                  <c:v>357000</c:v>
                </c:pt>
                <c:pt idx="1">
                  <c:v>308000</c:v>
                </c:pt>
                <c:pt idx="2">
                  <c:v>258000</c:v>
                </c:pt>
                <c:pt idx="3">
                  <c:v>217000</c:v>
                </c:pt>
                <c:pt idx="4">
                  <c:v>152000</c:v>
                </c:pt>
                <c:pt idx="5">
                  <c:v>148000</c:v>
                </c:pt>
                <c:pt idx="6">
                  <c:v>112000</c:v>
                </c:pt>
                <c:pt idx="7">
                  <c:v>89000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'9.Onroad-VMT'!$A$7</c:f>
              <c:strCache>
                <c:ptCount val="1"/>
                <c:pt idx="0">
                  <c:v>NOx</c:v>
                </c:pt>
              </c:strCache>
            </c:strRef>
          </c:tx>
          <c:cat>
            <c:strRef>
              <c:f>'9.Onroad-VMT'!$B$4:$I$4</c:f>
              <c:strCache>
                <c:ptCount val="8"/>
                <c:pt idx="0">
                  <c:v>1990</c:v>
                </c:pt>
                <c:pt idx="1">
                  <c:v>1993</c:v>
                </c:pt>
                <c:pt idx="2">
                  <c:v>1996</c:v>
                </c:pt>
                <c:pt idx="3">
                  <c:v>1999</c:v>
                </c:pt>
                <c:pt idx="4">
                  <c:v>2002</c:v>
                </c:pt>
                <c:pt idx="5">
                  <c:v>2005</c:v>
                </c:pt>
                <c:pt idx="6">
                  <c:v>2008</c:v>
                </c:pt>
                <c:pt idx="7">
                  <c:v>2011</c:v>
                </c:pt>
              </c:strCache>
            </c:strRef>
          </c:cat>
          <c:val>
            <c:numRef>
              <c:f>'9.Onroad-VMT'!$B$7:$I$7</c:f>
              <c:numCache>
                <c:formatCode>General</c:formatCode>
                <c:ptCount val="8"/>
                <c:pt idx="0">
                  <c:v>451000</c:v>
                </c:pt>
                <c:pt idx="1">
                  <c:v>500000</c:v>
                </c:pt>
                <c:pt idx="2">
                  <c:v>549000</c:v>
                </c:pt>
                <c:pt idx="3">
                  <c:v>545000</c:v>
                </c:pt>
                <c:pt idx="4">
                  <c:v>453000</c:v>
                </c:pt>
                <c:pt idx="5">
                  <c:v>362000</c:v>
                </c:pt>
                <c:pt idx="6">
                  <c:v>260000</c:v>
                </c:pt>
                <c:pt idx="7">
                  <c:v>187000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'9.Onroad-VMT'!$A$8</c:f>
              <c:strCache>
                <c:ptCount val="1"/>
                <c:pt idx="0">
                  <c:v>CO</c:v>
                </c:pt>
              </c:strCache>
            </c:strRef>
          </c:tx>
          <c:cat>
            <c:strRef>
              <c:f>'9.Onroad-VMT'!$B$4:$I$4</c:f>
              <c:strCache>
                <c:ptCount val="8"/>
                <c:pt idx="0">
                  <c:v>1990</c:v>
                </c:pt>
                <c:pt idx="1">
                  <c:v>1993</c:v>
                </c:pt>
                <c:pt idx="2">
                  <c:v>1996</c:v>
                </c:pt>
                <c:pt idx="3">
                  <c:v>1999</c:v>
                </c:pt>
                <c:pt idx="4">
                  <c:v>2002</c:v>
                </c:pt>
                <c:pt idx="5">
                  <c:v>2005</c:v>
                </c:pt>
                <c:pt idx="6">
                  <c:v>2008</c:v>
                </c:pt>
                <c:pt idx="7">
                  <c:v>2011</c:v>
                </c:pt>
              </c:strCache>
            </c:strRef>
          </c:cat>
          <c:val>
            <c:numRef>
              <c:f>'9.Onroad-VMT'!$B$8:$I$8</c:f>
              <c:numCache>
                <c:formatCode>General</c:formatCode>
                <c:ptCount val="8"/>
                <c:pt idx="0">
                  <c:v>471200</c:v>
                </c:pt>
                <c:pt idx="1">
                  <c:v>349600</c:v>
                </c:pt>
                <c:pt idx="2">
                  <c:v>320900</c:v>
                </c:pt>
                <c:pt idx="3">
                  <c:v>289100</c:v>
                </c:pt>
                <c:pt idx="4">
                  <c:v>216300</c:v>
                </c:pt>
                <c:pt idx="5">
                  <c:v>161900</c:v>
                </c:pt>
                <c:pt idx="6">
                  <c:v>86400</c:v>
                </c:pt>
                <c:pt idx="7">
                  <c:v>90300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402240"/>
        <c:axId val="93403776"/>
      </c:lineChart>
      <c:catAx>
        <c:axId val="93402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3403776"/>
        <c:crosses val="autoZero"/>
        <c:auto val="1"/>
        <c:lblAlgn val="ctr"/>
        <c:lblOffset val="100"/>
        <c:noMultiLvlLbl val="0"/>
      </c:catAx>
      <c:valAx>
        <c:axId val="934037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900"/>
                  <a:t>Mil-VMT*10K, EM-Tons/Day CO * 10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34022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6781645537551051"/>
          <c:y val="0.61671469740634233"/>
          <c:w val="0.16321871928171136"/>
          <c:h val="0.25936599423631046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FIGURE I.4</a:t>
            </a:r>
            <a:br>
              <a:rPr lang="en-US"/>
            </a:br>
            <a:r>
              <a:rPr lang="en-US"/>
              <a:t>MA CO 2011 WINTER DAY EMISSIONS</a:t>
            </a:r>
            <a:br>
              <a:rPr lang="en-US"/>
            </a:br>
            <a:r>
              <a:rPr lang="en-US" b="0"/>
              <a:t>(2,404 TPWD)</a:t>
            </a:r>
          </a:p>
        </c:rich>
      </c:tx>
      <c:layout>
        <c:manualLayout>
          <c:xMode val="edge"/>
          <c:yMode val="edge"/>
          <c:x val="0.1460900253747909"/>
          <c:y val="4.001199729808749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551246218367078"/>
          <c:y val="0.24069913717089403"/>
          <c:w val="0.73573091908078159"/>
          <c:h val="0.65471275171056631"/>
        </c:manualLayout>
      </c:layout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0.14396337950855964"/>
                  <c:y val="1.60047989192350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6.5437899776618028E-2"/>
                  <c:y val="4.001199729808749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25302654580292339"/>
                  <c:y val="-5.20155964875137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'1.EM-CHART-MA'!$B$28:$B$31</c:f>
              <c:strCache>
                <c:ptCount val="4"/>
                <c:pt idx="0">
                  <c:v>POINT</c:v>
                </c:pt>
                <c:pt idx="1">
                  <c:v>AREA</c:v>
                </c:pt>
                <c:pt idx="2">
                  <c:v>ON-ROAD MOBILE</c:v>
                </c:pt>
                <c:pt idx="3">
                  <c:v>OFF-ROAD MOBILE</c:v>
                </c:pt>
              </c:strCache>
            </c:strRef>
          </c:cat>
          <c:val>
            <c:numRef>
              <c:f>'1.EM-CHART-MA'!$G$28:$G$31</c:f>
              <c:numCache>
                <c:formatCode>_(* #,##0.0_);_(* \(#,##0.0\);_(* "-"??_);_(@_)</c:formatCode>
                <c:ptCount val="4"/>
                <c:pt idx="0">
                  <c:v>16.07</c:v>
                </c:pt>
                <c:pt idx="1">
                  <c:v>450.9</c:v>
                </c:pt>
                <c:pt idx="2">
                  <c:v>1413.9</c:v>
                </c:pt>
                <c:pt idx="3">
                  <c:v>523.5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0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FIGURE 1.2 </a:t>
            </a:r>
            <a:br>
              <a:rPr lang="en-US" sz="10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</a:br>
            <a:r>
              <a:rPr lang="en-US" sz="10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MA NOx 2011 SUMMER DAY EMISSIONS </a:t>
            </a:r>
            <a:br>
              <a:rPr lang="en-US" sz="10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</a:br>
            <a:r>
              <a:rPr lang="en-US" sz="10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(385 TPSD)</a:t>
            </a:r>
            <a:r>
              <a:rPr lang="en-US" sz="10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 </a:t>
            </a:r>
          </a:p>
        </c:rich>
      </c:tx>
      <c:layout>
        <c:manualLayout>
          <c:xMode val="edge"/>
          <c:yMode val="edge"/>
          <c:x val="0.13185729550878356"/>
          <c:y val="1.9484645897877059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dLbls>
            <c:dLbl>
              <c:idx val="2"/>
              <c:layout>
                <c:manualLayout>
                  <c:x val="0.10397113095552812"/>
                  <c:y val="-8.81115895122610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'1.EM-CHART-MA'!$B$19:$B$22</c:f>
              <c:strCache>
                <c:ptCount val="4"/>
                <c:pt idx="0">
                  <c:v>POINT </c:v>
                </c:pt>
                <c:pt idx="1">
                  <c:v>AREA</c:v>
                </c:pt>
                <c:pt idx="2">
                  <c:v>ON-ROAD MOBILE</c:v>
                </c:pt>
                <c:pt idx="3">
                  <c:v>OFF-ROAD MOBILE</c:v>
                </c:pt>
              </c:strCache>
            </c:strRef>
          </c:cat>
          <c:val>
            <c:numRef>
              <c:f>'1.EM-CHART-MA'!$E$19:$E$22</c:f>
              <c:numCache>
                <c:formatCode>_(* #,##0.0_);_(* \(#,##0.0\);_(* "-"??_);_(@_)</c:formatCode>
                <c:ptCount val="4"/>
                <c:pt idx="0">
                  <c:v>42.64</c:v>
                </c:pt>
                <c:pt idx="1">
                  <c:v>25.85</c:v>
                </c:pt>
                <c:pt idx="2">
                  <c:v>186.48</c:v>
                </c:pt>
                <c:pt idx="3">
                  <c:v>130.43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FIGURE I.5 </a:t>
            </a:r>
            <a:br>
              <a:rPr lang="en-US"/>
            </a:br>
            <a:r>
              <a:rPr lang="en-US"/>
              <a:t>MA SO2 2011 ANNUAL EMISSIONS </a:t>
            </a:r>
            <a:br>
              <a:rPr lang="en-US"/>
            </a:br>
            <a:r>
              <a:rPr lang="en-US" b="0"/>
              <a:t>(51,752</a:t>
            </a:r>
            <a:r>
              <a:rPr lang="en-US" b="0" baseline="0"/>
              <a:t> </a:t>
            </a:r>
            <a:r>
              <a:rPr lang="en-US" b="0"/>
              <a:t>TPY)</a:t>
            </a:r>
            <a:endParaRPr lang="en-US"/>
          </a:p>
        </c:rich>
      </c:tx>
      <c:layout>
        <c:manualLayout>
          <c:xMode val="edge"/>
          <c:yMode val="edge"/>
          <c:x val="0.18473885133134274"/>
          <c:y val="1.5823307086614183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dLbls>
            <c:dLbl>
              <c:idx val="2"/>
              <c:layout>
                <c:manualLayout>
                  <c:x val="-0.10096614206304094"/>
                  <c:y val="6.0000000000000032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8.4546417167551246E-3"/>
                  <c:y val="3.2000000000000042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'1.EM-CHART-MA'!$B$40:$B$43</c:f>
              <c:strCache>
                <c:ptCount val="4"/>
                <c:pt idx="0">
                  <c:v>POINT</c:v>
                </c:pt>
                <c:pt idx="1">
                  <c:v>AREA</c:v>
                </c:pt>
                <c:pt idx="2">
                  <c:v>ON-ROAD MOBILE</c:v>
                </c:pt>
                <c:pt idx="3">
                  <c:v>OFF-ROAD MOBILE</c:v>
                </c:pt>
              </c:strCache>
            </c:strRef>
          </c:cat>
          <c:val>
            <c:numRef>
              <c:f>'1.EM-CHART-MA'!$C$40:$C$43</c:f>
              <c:numCache>
                <c:formatCode>_(* #,##0_);_(* \(#,##0\);_(* "-"??_);_(@_)</c:formatCode>
                <c:ptCount val="4"/>
                <c:pt idx="0">
                  <c:v>26625.9</c:v>
                </c:pt>
                <c:pt idx="1">
                  <c:v>20778.599999999999</c:v>
                </c:pt>
                <c:pt idx="2">
                  <c:v>526.4</c:v>
                </c:pt>
                <c:pt idx="3">
                  <c:v>3820.8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33" l="0.70000000000000062" r="0.70000000000000062" t="0.75000000000000233" header="0.30000000000000032" footer="0.30000000000000032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FIGURE 1.7</a:t>
            </a:r>
            <a:br>
              <a:rPr lang="en-US"/>
            </a:br>
            <a:r>
              <a:rPr lang="en-US"/>
              <a:t>MA PM10-PRI 2011 ANNUAL EMISSIONS</a:t>
            </a:r>
            <a:br>
              <a:rPr lang="en-US"/>
            </a:br>
            <a:r>
              <a:rPr lang="en-US" b="0"/>
              <a:t>(107,965</a:t>
            </a:r>
            <a:r>
              <a:rPr lang="en-US" b="0" baseline="0"/>
              <a:t> </a:t>
            </a:r>
            <a:r>
              <a:rPr lang="en-US" b="0"/>
              <a:t>TPY)</a:t>
            </a:r>
          </a:p>
        </c:rich>
      </c:tx>
      <c:layout>
        <c:manualLayout>
          <c:xMode val="edge"/>
          <c:yMode val="edge"/>
          <c:x val="0.1185243352345835"/>
          <c:y val="1.195576555026176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2.2222222222222251E-2"/>
                  <c:y val="0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3.0555555555555582E-2"/>
                  <c:y val="0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3.888888888888889E-2"/>
                  <c:y val="0.17592592592592593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1.9772817832465105E-2"/>
                  <c:y val="2.1730623736368154E-3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'1.EM-CHART-MA'!$B$49:$B$55</c:f>
              <c:strCache>
                <c:ptCount val="7"/>
                <c:pt idx="0">
                  <c:v>POINT</c:v>
                </c:pt>
                <c:pt idx="1">
                  <c:v>AREA</c:v>
                </c:pt>
                <c:pt idx="2">
                  <c:v>ON-ROAD MOBILE</c:v>
                </c:pt>
                <c:pt idx="3">
                  <c:v>OFF-ROAD MOBILE</c:v>
                </c:pt>
                <c:pt idx="4">
                  <c:v>FUG.DUST (Const,min,till)</c:v>
                </c:pt>
                <c:pt idx="5">
                  <c:v>FUG.DUST (Paved Rds)</c:v>
                </c:pt>
                <c:pt idx="6">
                  <c:v>FUG.DUST (Unpaved Rds)</c:v>
                </c:pt>
              </c:strCache>
            </c:strRef>
          </c:cat>
          <c:val>
            <c:numRef>
              <c:f>'1.EM-CHART-MA'!$C$49:$C$55</c:f>
              <c:numCache>
                <c:formatCode>_(* #,##0_);_(* \(#,##0\);_(* "-"??_);_(@_)</c:formatCode>
                <c:ptCount val="7"/>
                <c:pt idx="0">
                  <c:v>1264.8</c:v>
                </c:pt>
                <c:pt idx="1">
                  <c:v>16216</c:v>
                </c:pt>
                <c:pt idx="2">
                  <c:v>4452.7</c:v>
                </c:pt>
                <c:pt idx="3">
                  <c:v>3178.7</c:v>
                </c:pt>
                <c:pt idx="4">
                  <c:v>38034.699999999997</c:v>
                </c:pt>
                <c:pt idx="5">
                  <c:v>12534.4</c:v>
                </c:pt>
                <c:pt idx="6">
                  <c:v>32283.5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0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FIGURE 1.8</a:t>
            </a:r>
            <a:br>
              <a:rPr lang="en-US" sz="10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</a:br>
            <a:r>
              <a:rPr lang="en-US" sz="10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MA PM2.5-PRI 2011 ANNUAL EMISSIONS</a:t>
            </a:r>
            <a:br>
              <a:rPr lang="en-US" sz="10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</a:br>
            <a:r>
              <a:rPr lang="en-US" sz="10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(31,794 TPY)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0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 </a:t>
            </a:r>
          </a:p>
        </c:rich>
      </c:tx>
      <c:layout>
        <c:manualLayout>
          <c:xMode val="edge"/>
          <c:yMode val="edge"/>
          <c:x val="0.14143915178919575"/>
          <c:y val="1.2149219052536466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dLbls>
            <c:dLbl>
              <c:idx val="5"/>
              <c:layout>
                <c:manualLayout>
                  <c:x val="8.6655053524848057E-3"/>
                  <c:y val="-1.98892715703065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'1.EM-CHART-MA'!$B$49:$B$55</c:f>
              <c:strCache>
                <c:ptCount val="7"/>
                <c:pt idx="0">
                  <c:v>POINT</c:v>
                </c:pt>
                <c:pt idx="1">
                  <c:v>AREA</c:v>
                </c:pt>
                <c:pt idx="2">
                  <c:v>ON-ROAD MOBILE</c:v>
                </c:pt>
                <c:pt idx="3">
                  <c:v>OFF-ROAD MOBILE</c:v>
                </c:pt>
                <c:pt idx="4">
                  <c:v>FUG.DUST (Const,min,till)</c:v>
                </c:pt>
                <c:pt idx="5">
                  <c:v>FUG.DUST (Paved Rds)</c:v>
                </c:pt>
                <c:pt idx="6">
                  <c:v>FUG.DUST (Unpaved Rds)</c:v>
                </c:pt>
              </c:strCache>
            </c:strRef>
          </c:cat>
          <c:val>
            <c:numRef>
              <c:f>'1.EM-CHART-MA'!$F$49:$F$55</c:f>
              <c:numCache>
                <c:formatCode>_(* #,##0_);_(* \(#,##0\);_(* "-"??_);_(@_)</c:formatCode>
                <c:ptCount val="7"/>
                <c:pt idx="0">
                  <c:v>757.3</c:v>
                </c:pt>
                <c:pt idx="1">
                  <c:v>15702.8</c:v>
                </c:pt>
                <c:pt idx="2">
                  <c:v>3039.2</c:v>
                </c:pt>
                <c:pt idx="3">
                  <c:v>2988</c:v>
                </c:pt>
                <c:pt idx="4">
                  <c:v>3954</c:v>
                </c:pt>
                <c:pt idx="5">
                  <c:v>3142</c:v>
                </c:pt>
                <c:pt idx="6">
                  <c:v>3210.5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33" l="0.70000000000000062" r="0.70000000000000062" t="0.75000000000000233" header="0.30000000000000032" footer="0.30000000000000032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FIGURE I.6 </a:t>
            </a:r>
            <a:br>
              <a:rPr lang="en-US"/>
            </a:br>
            <a:r>
              <a:rPr lang="en-US"/>
              <a:t>MA NH3 2011 ANNUAL EMISSIONS </a:t>
            </a:r>
            <a:br>
              <a:rPr lang="en-US"/>
            </a:br>
            <a:r>
              <a:rPr lang="en-US" b="0"/>
              <a:t>(20,687 TPY)</a:t>
            </a:r>
            <a:endParaRPr lang="en-US"/>
          </a:p>
        </c:rich>
      </c:tx>
      <c:layout>
        <c:manualLayout>
          <c:xMode val="edge"/>
          <c:yMode val="edge"/>
          <c:x val="0.20389588244144688"/>
          <c:y val="3.7943464238284954E-3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0.18514304148735686"/>
                  <c:y val="2.9885612255198882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2.6157284326645693E-2"/>
                  <c:y val="-6.151466859264729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8008854094107371"/>
                  <c:y val="-3.371868646030412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1.9520290263323654E-2"/>
                  <c:y val="1.640904059475118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'1.EM-CHART-MA'!$E$39:$E$45</c:f>
              <c:strCache>
                <c:ptCount val="7"/>
                <c:pt idx="0">
                  <c:v>   POINT &amp; POTW</c:v>
                </c:pt>
                <c:pt idx="1">
                  <c:v>   AREA-Humans, Animals</c:v>
                </c:pt>
                <c:pt idx="2">
                  <c:v>   AREA-Livestock</c:v>
                </c:pt>
                <c:pt idx="3">
                  <c:v>   AREA-Soils, Agric</c:v>
                </c:pt>
                <c:pt idx="4">
                  <c:v>   ON-RD MOBILE</c:v>
                </c:pt>
                <c:pt idx="5">
                  <c:v>   OFF-RD MOBILE</c:v>
                </c:pt>
                <c:pt idx="6">
                  <c:v>AREA COMBUS</c:v>
                </c:pt>
              </c:strCache>
            </c:strRef>
          </c:cat>
          <c:val>
            <c:numRef>
              <c:f>'1.EM-CHART-MA'!$F$39:$F$45</c:f>
              <c:numCache>
                <c:formatCode>0</c:formatCode>
                <c:ptCount val="7"/>
                <c:pt idx="0">
                  <c:v>379.8</c:v>
                </c:pt>
                <c:pt idx="1">
                  <c:v>8399.2000000000007</c:v>
                </c:pt>
                <c:pt idx="2">
                  <c:v>1426.2</c:v>
                </c:pt>
                <c:pt idx="3">
                  <c:v>6065.7</c:v>
                </c:pt>
                <c:pt idx="4">
                  <c:v>1887.9</c:v>
                </c:pt>
                <c:pt idx="5">
                  <c:v>39.9</c:v>
                </c:pt>
                <c:pt idx="6">
                  <c:v>2488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33" l="0.70000000000000062" r="0.70000000000000062" t="0.75000000000000233" header="0.30000000000000032" footer="0.30000000000000032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FIGURE</a:t>
            </a:r>
            <a:r>
              <a:rPr lang="en-US" sz="1000" baseline="0"/>
              <a:t> 1.1 </a:t>
            </a:r>
          </a:p>
          <a:p>
            <a:pPr>
              <a:defRPr sz="1000"/>
            </a:pPr>
            <a:r>
              <a:rPr lang="en-US" sz="1000" baseline="0"/>
              <a:t>MA VOC 2011 SUMMER DAY EMISSIONS   </a:t>
            </a:r>
          </a:p>
          <a:p>
            <a:pPr>
              <a:defRPr sz="1000"/>
            </a:pPr>
            <a:r>
              <a:rPr lang="en-US" sz="1000" baseline="0"/>
              <a:t>      (</a:t>
            </a:r>
            <a:r>
              <a:rPr lang="en-US" sz="1000" b="0" baseline="0"/>
              <a:t>406 TPSD) </a:t>
            </a:r>
            <a:endParaRPr lang="en-US" sz="1000" b="0"/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'1.EM-CHART-MA'!$B$9:$B$12</c:f>
              <c:strCache>
                <c:ptCount val="4"/>
                <c:pt idx="0">
                  <c:v>POINT </c:v>
                </c:pt>
                <c:pt idx="1">
                  <c:v>AREA</c:v>
                </c:pt>
                <c:pt idx="2">
                  <c:v>ON-ROAD MOBILE</c:v>
                </c:pt>
                <c:pt idx="3">
                  <c:v>OFF-ROAD MOBILE</c:v>
                </c:pt>
              </c:strCache>
            </c:strRef>
          </c:cat>
          <c:val>
            <c:numRef>
              <c:f>'1.EM-CHART-MA'!$E$9:$E$12</c:f>
              <c:numCache>
                <c:formatCode>_(* #,##0.0_);_(* \(#,##0.0\);_(* "-"??_);_(@_)</c:formatCode>
                <c:ptCount val="4"/>
                <c:pt idx="0">
                  <c:v>11.25</c:v>
                </c:pt>
                <c:pt idx="1">
                  <c:v>196.3</c:v>
                </c:pt>
                <c:pt idx="2">
                  <c:v>88.6</c:v>
                </c:pt>
                <c:pt idx="3">
                  <c:v>109.34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FIGURE 1.9   MA</a:t>
            </a:r>
            <a:r>
              <a:rPr lang="en-US" baseline="0"/>
              <a:t> </a:t>
            </a:r>
            <a:r>
              <a:rPr lang="en-US"/>
              <a:t>VOC TRENDS 1990 TO 2011 BY CATEGORY TPSD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9008586889601764"/>
          <c:y val="0.23343483850233149"/>
          <c:w val="0.73995528336735683"/>
          <c:h val="0.68135545556805621"/>
        </c:manualLayout>
      </c:layout>
      <c:lineChart>
        <c:grouping val="standard"/>
        <c:varyColors val="0"/>
        <c:ser>
          <c:idx val="0"/>
          <c:order val="0"/>
          <c:tx>
            <c:strRef>
              <c:f>'5.EM.TREND 1990-2011'!$A$8</c:f>
              <c:strCache>
                <c:ptCount val="1"/>
                <c:pt idx="0">
                  <c:v>POINT </c:v>
                </c:pt>
              </c:strCache>
            </c:strRef>
          </c:tx>
          <c:cat>
            <c:numRef>
              <c:f>'5.EM.TREND 1990-2011'!$B$7:$I$7</c:f>
              <c:numCache>
                <c:formatCode>General</c:formatCode>
                <c:ptCount val="8"/>
                <c:pt idx="0">
                  <c:v>1990</c:v>
                </c:pt>
                <c:pt idx="1">
                  <c:v>1993</c:v>
                </c:pt>
                <c:pt idx="2">
                  <c:v>1996</c:v>
                </c:pt>
                <c:pt idx="3">
                  <c:v>1999</c:v>
                </c:pt>
                <c:pt idx="4">
                  <c:v>2002</c:v>
                </c:pt>
                <c:pt idx="5">
                  <c:v>2005</c:v>
                </c:pt>
                <c:pt idx="6">
                  <c:v>2008</c:v>
                </c:pt>
                <c:pt idx="7">
                  <c:v>2011</c:v>
                </c:pt>
              </c:numCache>
            </c:numRef>
          </c:cat>
          <c:val>
            <c:numRef>
              <c:f>'5.EM.TREND 1990-2011'!$B$8:$I$8</c:f>
              <c:numCache>
                <c:formatCode>General</c:formatCode>
                <c:ptCount val="8"/>
                <c:pt idx="0">
                  <c:v>64</c:v>
                </c:pt>
                <c:pt idx="1">
                  <c:v>61</c:v>
                </c:pt>
                <c:pt idx="2">
                  <c:v>43</c:v>
                </c:pt>
                <c:pt idx="3" formatCode="0">
                  <c:v>28.4</c:v>
                </c:pt>
                <c:pt idx="4" formatCode="0">
                  <c:v>16</c:v>
                </c:pt>
                <c:pt idx="5" formatCode="0">
                  <c:v>17</c:v>
                </c:pt>
                <c:pt idx="6" formatCode="0">
                  <c:v>16.399999999999999</c:v>
                </c:pt>
                <c:pt idx="7" formatCode="0">
                  <c:v>11.3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'5.EM.TREND 1990-2011'!$A$9</c:f>
              <c:strCache>
                <c:ptCount val="1"/>
                <c:pt idx="0">
                  <c:v>AREA*</c:v>
                </c:pt>
              </c:strCache>
            </c:strRef>
          </c:tx>
          <c:cat>
            <c:numRef>
              <c:f>'5.EM.TREND 1990-2011'!$B$7:$I$7</c:f>
              <c:numCache>
                <c:formatCode>General</c:formatCode>
                <c:ptCount val="8"/>
                <c:pt idx="0">
                  <c:v>1990</c:v>
                </c:pt>
                <c:pt idx="1">
                  <c:v>1993</c:v>
                </c:pt>
                <c:pt idx="2">
                  <c:v>1996</c:v>
                </c:pt>
                <c:pt idx="3">
                  <c:v>1999</c:v>
                </c:pt>
                <c:pt idx="4">
                  <c:v>2002</c:v>
                </c:pt>
                <c:pt idx="5">
                  <c:v>2005</c:v>
                </c:pt>
                <c:pt idx="6">
                  <c:v>2008</c:v>
                </c:pt>
                <c:pt idx="7">
                  <c:v>2011</c:v>
                </c:pt>
              </c:numCache>
            </c:numRef>
          </c:cat>
          <c:val>
            <c:numRef>
              <c:f>'5.EM.TREND 1990-2011'!$B$9:$I$9</c:f>
              <c:numCache>
                <c:formatCode>General</c:formatCode>
                <c:ptCount val="8"/>
                <c:pt idx="0">
                  <c:v>408</c:v>
                </c:pt>
                <c:pt idx="1">
                  <c:v>370</c:v>
                </c:pt>
                <c:pt idx="2">
                  <c:v>331</c:v>
                </c:pt>
                <c:pt idx="3" formatCode="0">
                  <c:v>336</c:v>
                </c:pt>
                <c:pt idx="4" formatCode="0">
                  <c:v>310</c:v>
                </c:pt>
                <c:pt idx="5" formatCode="0">
                  <c:v>312</c:v>
                </c:pt>
                <c:pt idx="6" formatCode="0">
                  <c:v>253</c:v>
                </c:pt>
                <c:pt idx="7" formatCode="0">
                  <c:v>196.3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'5.EM.TREND 1990-2011'!$A$10</c:f>
              <c:strCache>
                <c:ptCount val="1"/>
                <c:pt idx="0">
                  <c:v>MOBILE </c:v>
                </c:pt>
              </c:strCache>
            </c:strRef>
          </c:tx>
          <c:cat>
            <c:numRef>
              <c:f>'5.EM.TREND 1990-2011'!$B$7:$I$7</c:f>
              <c:numCache>
                <c:formatCode>General</c:formatCode>
                <c:ptCount val="8"/>
                <c:pt idx="0">
                  <c:v>1990</c:v>
                </c:pt>
                <c:pt idx="1">
                  <c:v>1993</c:v>
                </c:pt>
                <c:pt idx="2">
                  <c:v>1996</c:v>
                </c:pt>
                <c:pt idx="3">
                  <c:v>1999</c:v>
                </c:pt>
                <c:pt idx="4">
                  <c:v>2002</c:v>
                </c:pt>
                <c:pt idx="5">
                  <c:v>2005</c:v>
                </c:pt>
                <c:pt idx="6">
                  <c:v>2008</c:v>
                </c:pt>
                <c:pt idx="7">
                  <c:v>2011</c:v>
                </c:pt>
              </c:numCache>
            </c:numRef>
          </c:cat>
          <c:val>
            <c:numRef>
              <c:f>'5.EM.TREND 1990-2011'!$B$10:$I$10</c:f>
              <c:numCache>
                <c:formatCode>General</c:formatCode>
                <c:ptCount val="8"/>
                <c:pt idx="0">
                  <c:v>357</c:v>
                </c:pt>
                <c:pt idx="1">
                  <c:v>308</c:v>
                </c:pt>
                <c:pt idx="2">
                  <c:v>258</c:v>
                </c:pt>
                <c:pt idx="3" formatCode="0">
                  <c:v>217</c:v>
                </c:pt>
                <c:pt idx="4" formatCode="0">
                  <c:v>151.88999999999999</c:v>
                </c:pt>
                <c:pt idx="5" formatCode="0">
                  <c:v>148</c:v>
                </c:pt>
                <c:pt idx="6" formatCode="0">
                  <c:v>111.8</c:v>
                </c:pt>
                <c:pt idx="7" formatCode="0">
                  <c:v>88.6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'5.EM.TREND 1990-2011'!$A$11</c:f>
              <c:strCache>
                <c:ptCount val="1"/>
                <c:pt idx="0">
                  <c:v>OFF-ROAD</c:v>
                </c:pt>
              </c:strCache>
            </c:strRef>
          </c:tx>
          <c:cat>
            <c:numRef>
              <c:f>'5.EM.TREND 1990-2011'!$B$7:$I$7</c:f>
              <c:numCache>
                <c:formatCode>General</c:formatCode>
                <c:ptCount val="8"/>
                <c:pt idx="0">
                  <c:v>1990</c:v>
                </c:pt>
                <c:pt idx="1">
                  <c:v>1993</c:v>
                </c:pt>
                <c:pt idx="2">
                  <c:v>1996</c:v>
                </c:pt>
                <c:pt idx="3">
                  <c:v>1999</c:v>
                </c:pt>
                <c:pt idx="4">
                  <c:v>2002</c:v>
                </c:pt>
                <c:pt idx="5">
                  <c:v>2005</c:v>
                </c:pt>
                <c:pt idx="6">
                  <c:v>2008</c:v>
                </c:pt>
                <c:pt idx="7">
                  <c:v>2011</c:v>
                </c:pt>
              </c:numCache>
            </c:numRef>
          </c:cat>
          <c:val>
            <c:numRef>
              <c:f>'5.EM.TREND 1990-2011'!$B$11:$I$11</c:f>
              <c:numCache>
                <c:formatCode>General</c:formatCode>
                <c:ptCount val="8"/>
                <c:pt idx="0">
                  <c:v>213</c:v>
                </c:pt>
                <c:pt idx="1">
                  <c:v>208</c:v>
                </c:pt>
                <c:pt idx="2">
                  <c:v>204</c:v>
                </c:pt>
                <c:pt idx="3" formatCode="0">
                  <c:v>181</c:v>
                </c:pt>
                <c:pt idx="4" formatCode="0">
                  <c:v>172</c:v>
                </c:pt>
                <c:pt idx="5" formatCode="0">
                  <c:v>154.19999999999999</c:v>
                </c:pt>
                <c:pt idx="6" formatCode="0">
                  <c:v>130</c:v>
                </c:pt>
                <c:pt idx="7" formatCode="0">
                  <c:v>109.3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54304"/>
        <c:axId val="96756096"/>
      </c:lineChart>
      <c:catAx>
        <c:axId val="96754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756096"/>
        <c:crosses val="autoZero"/>
        <c:auto val="1"/>
        <c:lblAlgn val="ctr"/>
        <c:lblOffset val="100"/>
        <c:noMultiLvlLbl val="0"/>
      </c:catAx>
      <c:valAx>
        <c:axId val="967560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Tons per Summer Day </a:t>
                </a:r>
              </a:p>
            </c:rich>
          </c:tx>
          <c:layout>
            <c:manualLayout>
              <c:xMode val="edge"/>
              <c:yMode val="edge"/>
              <c:x val="2.0575888424504293E-2"/>
              <c:y val="0.4115872054454743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7543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4.6920821114369467E-2"/>
          <c:y val="0.14011017853537541"/>
          <c:w val="0.90029325513196456"/>
          <c:h val="4.9450549450549483E-2"/>
        </c:manualLayout>
      </c:layout>
      <c:overlay val="0"/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67734</xdr:colOff>
      <xdr:row>23</xdr:row>
      <xdr:rowOff>33867</xdr:rowOff>
    </xdr:from>
    <xdr:to>
      <xdr:col>13</xdr:col>
      <xdr:colOff>440267</xdr:colOff>
      <xdr:row>42</xdr:row>
      <xdr:rowOff>67733</xdr:rowOff>
    </xdr:to>
    <xdr:graphicFrame macro="">
      <xdr:nvGraphicFramePr>
        <xdr:cNvPr id="707591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482601</xdr:colOff>
      <xdr:row>23</xdr:row>
      <xdr:rowOff>25401</xdr:rowOff>
    </xdr:from>
    <xdr:to>
      <xdr:col>18</xdr:col>
      <xdr:colOff>423334</xdr:colOff>
      <xdr:row>42</xdr:row>
      <xdr:rowOff>95250</xdr:rowOff>
    </xdr:to>
    <xdr:graphicFrame macro="">
      <xdr:nvGraphicFramePr>
        <xdr:cNvPr id="707591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457200</xdr:colOff>
      <xdr:row>1</xdr:row>
      <xdr:rowOff>152399</xdr:rowOff>
    </xdr:from>
    <xdr:to>
      <xdr:col>18</xdr:col>
      <xdr:colOff>391583</xdr:colOff>
      <xdr:row>22</xdr:row>
      <xdr:rowOff>135467</xdr:rowOff>
    </xdr:to>
    <xdr:graphicFrame macro="">
      <xdr:nvGraphicFramePr>
        <xdr:cNvPr id="707591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431799</xdr:colOff>
      <xdr:row>1</xdr:row>
      <xdr:rowOff>135467</xdr:rowOff>
    </xdr:from>
    <xdr:to>
      <xdr:col>23</xdr:col>
      <xdr:colOff>370415</xdr:colOff>
      <xdr:row>22</xdr:row>
      <xdr:rowOff>135467</xdr:rowOff>
    </xdr:to>
    <xdr:graphicFrame macro="">
      <xdr:nvGraphicFramePr>
        <xdr:cNvPr id="707591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381000</xdr:colOff>
      <xdr:row>23</xdr:row>
      <xdr:rowOff>16933</xdr:rowOff>
    </xdr:from>
    <xdr:to>
      <xdr:col>23</xdr:col>
      <xdr:colOff>406400</xdr:colOff>
      <xdr:row>42</xdr:row>
      <xdr:rowOff>110066</xdr:rowOff>
    </xdr:to>
    <xdr:graphicFrame macro="">
      <xdr:nvGraphicFramePr>
        <xdr:cNvPr id="707592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23</xdr:col>
      <xdr:colOff>423333</xdr:colOff>
      <xdr:row>23</xdr:row>
      <xdr:rowOff>16934</xdr:rowOff>
    </xdr:from>
    <xdr:to>
      <xdr:col>28</xdr:col>
      <xdr:colOff>301626</xdr:colOff>
      <xdr:row>42</xdr:row>
      <xdr:rowOff>103187</xdr:rowOff>
    </xdr:to>
    <xdr:graphicFrame macro="">
      <xdr:nvGraphicFramePr>
        <xdr:cNvPr id="707592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23</xdr:col>
      <xdr:colOff>406401</xdr:colOff>
      <xdr:row>1</xdr:row>
      <xdr:rowOff>160867</xdr:rowOff>
    </xdr:from>
    <xdr:to>
      <xdr:col>28</xdr:col>
      <xdr:colOff>289773</xdr:colOff>
      <xdr:row>22</xdr:row>
      <xdr:rowOff>152400</xdr:rowOff>
    </xdr:to>
    <xdr:graphicFrame macro="">
      <xdr:nvGraphicFramePr>
        <xdr:cNvPr id="707592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59268</xdr:colOff>
      <xdr:row>1</xdr:row>
      <xdr:rowOff>152399</xdr:rowOff>
    </xdr:from>
    <xdr:to>
      <xdr:col>13</xdr:col>
      <xdr:colOff>414867</xdr:colOff>
      <xdr:row>22</xdr:row>
      <xdr:rowOff>143933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85725</xdr:colOff>
      <xdr:row>1</xdr:row>
      <xdr:rowOff>103414</xdr:rowOff>
    </xdr:from>
    <xdr:to>
      <xdr:col>16</xdr:col>
      <xdr:colOff>185057</xdr:colOff>
      <xdr:row>23</xdr:row>
      <xdr:rowOff>129540</xdr:rowOff>
    </xdr:to>
    <xdr:graphicFrame macro="">
      <xdr:nvGraphicFramePr>
        <xdr:cNvPr id="417674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85725</xdr:colOff>
      <xdr:row>28</xdr:row>
      <xdr:rowOff>38099</xdr:rowOff>
    </xdr:from>
    <xdr:to>
      <xdr:col>16</xdr:col>
      <xdr:colOff>337457</xdr:colOff>
      <xdr:row>51</xdr:row>
      <xdr:rowOff>38100</xdr:rowOff>
    </xdr:to>
    <xdr:graphicFrame macro="">
      <xdr:nvGraphicFramePr>
        <xdr:cNvPr id="417674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47625</xdr:colOff>
      <xdr:row>1</xdr:row>
      <xdr:rowOff>114301</xdr:rowOff>
    </xdr:from>
    <xdr:to>
      <xdr:col>20</xdr:col>
      <xdr:colOff>664029</xdr:colOff>
      <xdr:row>23</xdr:row>
      <xdr:rowOff>127636</xdr:rowOff>
    </xdr:to>
    <xdr:graphicFrame macro="">
      <xdr:nvGraphicFramePr>
        <xdr:cNvPr id="4176744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19049</xdr:colOff>
      <xdr:row>27</xdr:row>
      <xdr:rowOff>130628</xdr:rowOff>
    </xdr:from>
    <xdr:to>
      <xdr:col>21</xdr:col>
      <xdr:colOff>48985</xdr:colOff>
      <xdr:row>51</xdr:row>
      <xdr:rowOff>27213</xdr:rowOff>
    </xdr:to>
    <xdr:graphicFrame macro="">
      <xdr:nvGraphicFramePr>
        <xdr:cNvPr id="417674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485773</xdr:colOff>
      <xdr:row>54</xdr:row>
      <xdr:rowOff>27213</xdr:rowOff>
    </xdr:from>
    <xdr:to>
      <xdr:col>22</xdr:col>
      <xdr:colOff>133350</xdr:colOff>
      <xdr:row>85</xdr:row>
      <xdr:rowOff>123824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0.84715</cdr:x>
      <cdr:y>0.63105</cdr:y>
    </cdr:from>
    <cdr:to>
      <cdr:x>0.95849</cdr:x>
      <cdr:y>0.68391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978639" y="3042299"/>
          <a:ext cx="654337" cy="2548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US" sz="1000">
              <a:latin typeface="Century Gothic" pitchFamily="34" charset="0"/>
            </a:rPr>
            <a:t>PM10</a:t>
          </a:r>
        </a:p>
      </cdr:txBody>
    </cdr:sp>
  </cdr:relSizeAnchor>
  <cdr:relSizeAnchor xmlns:cdr="http://schemas.openxmlformats.org/drawingml/2006/chartDrawing">
    <cdr:from>
      <cdr:x>0.84715</cdr:x>
      <cdr:y>0.82357</cdr:y>
    </cdr:from>
    <cdr:to>
      <cdr:x>0.95849</cdr:x>
      <cdr:y>0.87643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280171" y="4047749"/>
          <a:ext cx="562541" cy="2598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000">
              <a:latin typeface="Century Gothic" pitchFamily="34" charset="0"/>
            </a:rPr>
            <a:t>PM2.5</a:t>
          </a:r>
        </a:p>
      </cdr:txBody>
    </cdr:sp>
  </cdr:relSizeAnchor>
  <cdr:relSizeAnchor xmlns:cdr="http://schemas.openxmlformats.org/drawingml/2006/chartDrawing">
    <cdr:from>
      <cdr:x>0.84715</cdr:x>
      <cdr:y>0.68805</cdr:y>
    </cdr:from>
    <cdr:to>
      <cdr:x>0.95849</cdr:x>
      <cdr:y>0.74091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280171" y="3381706"/>
          <a:ext cx="562541" cy="2598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000">
              <a:latin typeface="Century Gothic" pitchFamily="34" charset="0"/>
            </a:rPr>
            <a:t>VOC</a:t>
          </a:r>
        </a:p>
      </cdr:txBody>
    </cdr:sp>
  </cdr:relSizeAnchor>
  <cdr:relSizeAnchor xmlns:cdr="http://schemas.openxmlformats.org/drawingml/2006/chartDrawing">
    <cdr:from>
      <cdr:x>0.84715</cdr:x>
      <cdr:y>0.71377</cdr:y>
    </cdr:from>
    <cdr:to>
      <cdr:x>0.95849</cdr:x>
      <cdr:y>0.76663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4280171" y="3508112"/>
          <a:ext cx="562541" cy="2598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000">
              <a:latin typeface="Century Gothic" pitchFamily="34" charset="0"/>
            </a:rPr>
            <a:t>NOx</a:t>
          </a:r>
        </a:p>
      </cdr:txBody>
    </cdr:sp>
  </cdr:relSizeAnchor>
  <cdr:relSizeAnchor xmlns:cdr="http://schemas.openxmlformats.org/drawingml/2006/chartDrawing">
    <cdr:from>
      <cdr:x>0.84715</cdr:x>
      <cdr:y>0.65804</cdr:y>
    </cdr:from>
    <cdr:to>
      <cdr:x>0.96254</cdr:x>
      <cdr:y>0.7109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4280171" y="3234182"/>
          <a:ext cx="583024" cy="2598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000">
              <a:latin typeface="Century Gothic" pitchFamily="34" charset="0"/>
            </a:rPr>
            <a:t>CO</a:t>
          </a:r>
          <a:r>
            <a:rPr lang="en-US" sz="800" baseline="0">
              <a:latin typeface="Century Gothic" pitchFamily="34" charset="0"/>
            </a:rPr>
            <a:t>(/5</a:t>
          </a:r>
          <a:r>
            <a:rPr lang="en-US" sz="800">
              <a:latin typeface="Century Gothic" pitchFamily="34" charset="0"/>
            </a:rPr>
            <a:t>)</a:t>
          </a:r>
        </a:p>
      </cdr:txBody>
    </cdr:sp>
  </cdr:relSizeAnchor>
  <cdr:relSizeAnchor xmlns:cdr="http://schemas.openxmlformats.org/drawingml/2006/chartDrawing">
    <cdr:from>
      <cdr:x>0.84715</cdr:x>
      <cdr:y>0.78707</cdr:y>
    </cdr:from>
    <cdr:to>
      <cdr:x>0.95849</cdr:x>
      <cdr:y>0.83993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4280171" y="3868350"/>
          <a:ext cx="562541" cy="2598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000">
              <a:latin typeface="Century Gothic" pitchFamily="34" charset="0"/>
            </a:rPr>
            <a:t>SO2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169333</xdr:colOff>
      <xdr:row>4</xdr:row>
      <xdr:rowOff>262467</xdr:rowOff>
    </xdr:from>
    <xdr:to>
      <xdr:col>19</xdr:col>
      <xdr:colOff>558800</xdr:colOff>
      <xdr:row>32</xdr:row>
      <xdr:rowOff>9525</xdr:rowOff>
    </xdr:to>
    <xdr:graphicFrame macro="">
      <xdr:nvGraphicFramePr>
        <xdr:cNvPr id="100187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15</xdr:row>
      <xdr:rowOff>47625</xdr:rowOff>
    </xdr:from>
    <xdr:to>
      <xdr:col>7</xdr:col>
      <xdr:colOff>771525</xdr:colOff>
      <xdr:row>35</xdr:row>
      <xdr:rowOff>114300</xdr:rowOff>
    </xdr:to>
    <xdr:graphicFrame macro="">
      <xdr:nvGraphicFramePr>
        <xdr:cNvPr id="453958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-nas-bos-002.dep.govt.state.ma.us\Home$\1-KEN-SANTLAL-MAIN\1-INVENTORY-2002\VOCNOX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EG%inv"/>
      <sheetName val="SO2trigger"/>
      <sheetName val="5.Top10categ"/>
      <sheetName val="6.sum9002trend"/>
      <sheetName val="1.sum02"/>
      <sheetName val="4.GRAPHS02"/>
      <sheetName val="2.vocnoxf"/>
      <sheetName val="3.PMSO2f"/>
      <sheetName val="sum9602"/>
      <sheetName val="VOCCAT2002"/>
      <sheetName val="ptsum02es"/>
      <sheetName val="onroad"/>
      <sheetName val="beis-mvu"/>
      <sheetName val="offhwsum02"/>
      <sheetName val="voc-area-cat"/>
      <sheetName val="noxcat2002"/>
      <sheetName val="cocat02"/>
      <sheetName val="fugdustsum02"/>
      <sheetName val="so2PMcat0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8">
          <cell r="E8">
            <v>16</v>
          </cell>
        </row>
        <row r="10">
          <cell r="E10">
            <v>151.88999999999999</v>
          </cell>
        </row>
        <row r="18">
          <cell r="E18">
            <v>129.56</v>
          </cell>
        </row>
        <row r="19">
          <cell r="E19">
            <v>39.130000000000003</v>
          </cell>
        </row>
        <row r="20">
          <cell r="E20">
            <v>453.05</v>
          </cell>
        </row>
        <row r="27">
          <cell r="E27">
            <v>33.26</v>
          </cell>
        </row>
        <row r="29">
          <cell r="E29">
            <v>2162.6999999999998</v>
          </cell>
        </row>
        <row r="38">
          <cell r="C38">
            <v>99057</v>
          </cell>
        </row>
        <row r="39">
          <cell r="C39">
            <v>25585</v>
          </cell>
        </row>
        <row r="40">
          <cell r="C40">
            <v>4398.8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7"/>
  <sheetViews>
    <sheetView showGridLines="0" zoomScale="90" zoomScaleNormal="90" workbookViewId="0">
      <selection activeCell="T54" sqref="T54"/>
    </sheetView>
  </sheetViews>
  <sheetFormatPr defaultColWidth="9.140625" defaultRowHeight="12.75" x14ac:dyDescent="0.25"/>
  <cols>
    <col min="1" max="1" width="3.42578125" style="92" customWidth="1"/>
    <col min="2" max="2" width="22.42578125" style="92" customWidth="1"/>
    <col min="3" max="3" width="10.85546875" style="92" customWidth="1"/>
    <col min="4" max="4" width="9.140625" style="90"/>
    <col min="5" max="5" width="9.85546875" style="92" customWidth="1"/>
    <col min="6" max="6" width="9.140625" style="92"/>
    <col min="7" max="7" width="10.42578125" style="92" customWidth="1"/>
    <col min="8" max="8" width="10.5703125" style="92" customWidth="1"/>
    <col min="9" max="9" width="9.42578125" style="92" customWidth="1"/>
    <col min="10" max="10" width="13.85546875" style="92" customWidth="1"/>
    <col min="11" max="16384" width="9.140625" style="92"/>
  </cols>
  <sheetData>
    <row r="1" spans="1:13" ht="16.5" x14ac:dyDescent="0.3">
      <c r="A1" s="166" t="s">
        <v>292</v>
      </c>
      <c r="C1" s="88"/>
      <c r="D1" s="89"/>
      <c r="E1" s="88"/>
      <c r="F1" s="88"/>
      <c r="G1" s="88"/>
      <c r="H1" s="88"/>
      <c r="I1" s="88"/>
      <c r="M1" s="347"/>
    </row>
    <row r="2" spans="1:13" ht="16.5" x14ac:dyDescent="0.3">
      <c r="A2" s="91" t="s">
        <v>362</v>
      </c>
      <c r="D2" s="89"/>
      <c r="E2" s="88"/>
      <c r="F2" s="88"/>
      <c r="G2" s="88"/>
      <c r="H2" s="88"/>
      <c r="I2" s="88"/>
    </row>
    <row r="3" spans="1:13" ht="12.75" customHeight="1" x14ac:dyDescent="0.25">
      <c r="A3" s="88"/>
      <c r="D3" s="89"/>
      <c r="E3" s="88"/>
      <c r="F3" s="88"/>
      <c r="G3" s="88"/>
      <c r="H3" s="88"/>
      <c r="I3" s="88"/>
    </row>
    <row r="4" spans="1:13" ht="12.75" customHeight="1" x14ac:dyDescent="0.25">
      <c r="A4" s="92" t="s">
        <v>226</v>
      </c>
    </row>
    <row r="5" spans="1:13" ht="12.75" customHeight="1" x14ac:dyDescent="0.25">
      <c r="A5" s="93" t="s">
        <v>363</v>
      </c>
      <c r="B5" s="286"/>
      <c r="C5" s="286"/>
      <c r="D5" s="287"/>
      <c r="E5" s="286"/>
      <c r="F5" s="286"/>
      <c r="G5" s="286"/>
      <c r="H5" s="286"/>
      <c r="I5" s="286"/>
    </row>
    <row r="6" spans="1:13" ht="12.75" customHeight="1" x14ac:dyDescent="0.25">
      <c r="A6" s="167"/>
      <c r="B6" s="171"/>
      <c r="C6" s="171"/>
      <c r="D6" s="169"/>
      <c r="E6" s="171"/>
      <c r="F6" s="171"/>
      <c r="G6" s="167" t="s">
        <v>224</v>
      </c>
      <c r="H6" s="167"/>
      <c r="I6" s="167"/>
    </row>
    <row r="7" spans="1:13" ht="12.75" customHeight="1" x14ac:dyDescent="0.25">
      <c r="A7" s="177" t="s">
        <v>333</v>
      </c>
      <c r="B7" s="167"/>
      <c r="C7" s="169" t="s">
        <v>133</v>
      </c>
      <c r="D7" s="169" t="s">
        <v>134</v>
      </c>
      <c r="E7" s="172" t="s">
        <v>0</v>
      </c>
      <c r="F7" s="169" t="s">
        <v>135</v>
      </c>
      <c r="G7" s="169" t="s">
        <v>133</v>
      </c>
      <c r="H7" s="172" t="s">
        <v>0</v>
      </c>
      <c r="I7" s="172" t="s">
        <v>135</v>
      </c>
    </row>
    <row r="8" spans="1:13" ht="12.75" customHeight="1" x14ac:dyDescent="0.25">
      <c r="C8" s="99"/>
      <c r="D8" s="99"/>
      <c r="E8" s="99"/>
      <c r="F8" s="99"/>
      <c r="G8" s="99"/>
      <c r="H8" s="99"/>
      <c r="I8" s="99"/>
    </row>
    <row r="9" spans="1:13" ht="12.75" customHeight="1" x14ac:dyDescent="0.25">
      <c r="A9" s="160">
        <v>1</v>
      </c>
      <c r="B9" s="94" t="s">
        <v>160</v>
      </c>
      <c r="C9" s="116">
        <v>4118.5</v>
      </c>
      <c r="D9" s="288">
        <f>SUM(C9/C15)</f>
        <v>2.7364830296192647E-2</v>
      </c>
      <c r="E9" s="318">
        <v>11.25</v>
      </c>
      <c r="F9" s="113">
        <f>SUM(E9/E15)</f>
        <v>2.7744210708032256E-2</v>
      </c>
      <c r="G9" s="116">
        <f>SUM(C9)</f>
        <v>4118.5</v>
      </c>
      <c r="H9" s="318">
        <f>SUM(E9)</f>
        <v>11.25</v>
      </c>
      <c r="I9" s="113">
        <f>SUM(H9/H15)</f>
        <v>1.2042518117299478E-2</v>
      </c>
    </row>
    <row r="10" spans="1:13" ht="12.75" customHeight="1" x14ac:dyDescent="0.25">
      <c r="A10" s="160">
        <v>2</v>
      </c>
      <c r="B10" s="94" t="s">
        <v>155</v>
      </c>
      <c r="C10" s="116">
        <v>74662.399999999994</v>
      </c>
      <c r="D10" s="288">
        <f>SUM(C10/C15)</f>
        <v>0.49608447383912918</v>
      </c>
      <c r="E10" s="318">
        <v>196.3</v>
      </c>
      <c r="F10" s="113">
        <f>SUM(E10/E15)</f>
        <v>0.48410564995437622</v>
      </c>
      <c r="G10" s="116">
        <f>SUM(C10)</f>
        <v>74662.399999999994</v>
      </c>
      <c r="H10" s="318">
        <f>SUM(E10)</f>
        <v>196.3</v>
      </c>
      <c r="I10" s="113">
        <f>SUM(H10/H15)</f>
        <v>0.21012856057119</v>
      </c>
    </row>
    <row r="11" spans="1:13" ht="12.75" customHeight="1" x14ac:dyDescent="0.25">
      <c r="A11" s="160">
        <v>3</v>
      </c>
      <c r="B11" s="94" t="s">
        <v>199</v>
      </c>
      <c r="C11" s="116">
        <v>35866.1</v>
      </c>
      <c r="D11" s="288">
        <f>SUM(C11/C15)</f>
        <v>0.23830757311794951</v>
      </c>
      <c r="E11" s="318">
        <v>88.6</v>
      </c>
      <c r="F11" s="113">
        <f>SUM(E11/E15)</f>
        <v>0.21850107277614736</v>
      </c>
      <c r="G11" s="116">
        <f>SUM(C11)</f>
        <v>35866.1</v>
      </c>
      <c r="H11" s="318">
        <f>SUM(E11)</f>
        <v>88.6</v>
      </c>
      <c r="I11" s="113">
        <f>SUM(H11/H15)</f>
        <v>9.4841520461576331E-2</v>
      </c>
    </row>
    <row r="12" spans="1:13" ht="12.75" customHeight="1" x14ac:dyDescent="0.25">
      <c r="A12" s="160">
        <v>4</v>
      </c>
      <c r="B12" s="94" t="s">
        <v>2</v>
      </c>
      <c r="C12" s="116">
        <v>35856.400000000001</v>
      </c>
      <c r="D12" s="288">
        <f>SUM(C12/C15)</f>
        <v>0.23824312274672865</v>
      </c>
      <c r="E12" s="318">
        <v>109.34</v>
      </c>
      <c r="F12" s="113">
        <f>SUM(E12/E15)</f>
        <v>0.26964906656144416</v>
      </c>
      <c r="G12" s="116">
        <f>SUM(C12)</f>
        <v>35856.400000000001</v>
      </c>
      <c r="H12" s="318">
        <f>SUM(E12)</f>
        <v>109.34</v>
      </c>
      <c r="I12" s="113">
        <f>SUM(H12/H15)</f>
        <v>0.11704257163960222</v>
      </c>
    </row>
    <row r="13" spans="1:13" ht="12.75" customHeight="1" x14ac:dyDescent="0.25">
      <c r="A13" s="290">
        <v>5</v>
      </c>
      <c r="B13" s="291" t="s">
        <v>287</v>
      </c>
      <c r="C13" s="348"/>
      <c r="D13" s="293"/>
      <c r="E13" s="317"/>
      <c r="F13" s="295"/>
      <c r="G13" s="349">
        <v>77171.7</v>
      </c>
      <c r="H13" s="350">
        <v>528.70000000000005</v>
      </c>
      <c r="I13" s="295">
        <f>SUM(H13/H15)</f>
        <v>0.56594482921033196</v>
      </c>
    </row>
    <row r="14" spans="1:13" ht="12.75" customHeight="1" x14ac:dyDescent="0.25">
      <c r="A14" s="93"/>
      <c r="B14" s="291" t="s">
        <v>136</v>
      </c>
      <c r="C14" s="292" t="s">
        <v>137</v>
      </c>
      <c r="D14" s="292" t="s">
        <v>137</v>
      </c>
      <c r="E14" s="292" t="s">
        <v>137</v>
      </c>
      <c r="F14" s="299" t="s">
        <v>137</v>
      </c>
      <c r="G14" s="292" t="s">
        <v>137</v>
      </c>
      <c r="H14" s="351" t="s">
        <v>138</v>
      </c>
      <c r="I14" s="300" t="s">
        <v>138</v>
      </c>
    </row>
    <row r="15" spans="1:13" ht="12.75" customHeight="1" x14ac:dyDescent="0.25">
      <c r="A15" s="93"/>
      <c r="B15" s="291" t="s">
        <v>139</v>
      </c>
      <c r="C15" s="122">
        <f>SUM(C9:C12)</f>
        <v>150503.4</v>
      </c>
      <c r="D15" s="301">
        <f>SUM(D9:D12)</f>
        <v>1</v>
      </c>
      <c r="E15" s="316">
        <f>SUM(E9:E12)</f>
        <v>405.49</v>
      </c>
      <c r="F15" s="113">
        <f>SUM(F9:F12)</f>
        <v>1</v>
      </c>
      <c r="G15" s="352">
        <f>SUM(G9:G13)</f>
        <v>227675.09999999998</v>
      </c>
      <c r="H15" s="303">
        <f>SUM(H9:H13)</f>
        <v>934.19</v>
      </c>
      <c r="I15" s="295">
        <f>SUM(H15/H15)</f>
        <v>1</v>
      </c>
    </row>
    <row r="16" spans="1:13" ht="12.75" customHeight="1" x14ac:dyDescent="0.25">
      <c r="B16" s="94"/>
      <c r="C16" s="116"/>
      <c r="D16" s="301"/>
      <c r="E16" s="318"/>
      <c r="F16" s="113"/>
      <c r="G16" s="353"/>
      <c r="H16" s="304"/>
      <c r="I16" s="113"/>
    </row>
    <row r="17" spans="1:9" ht="12.75" customHeight="1" x14ac:dyDescent="0.25">
      <c r="A17" s="167"/>
      <c r="B17" s="184"/>
      <c r="C17" s="366"/>
      <c r="D17" s="168"/>
      <c r="E17" s="367"/>
      <c r="F17" s="332"/>
      <c r="G17" s="167" t="s">
        <v>140</v>
      </c>
      <c r="H17" s="167"/>
      <c r="I17" s="167"/>
    </row>
    <row r="18" spans="1:9" ht="12.75" customHeight="1" x14ac:dyDescent="0.25">
      <c r="A18" s="177" t="s">
        <v>334</v>
      </c>
      <c r="B18" s="171"/>
      <c r="C18" s="169" t="s">
        <v>141</v>
      </c>
      <c r="D18" s="169" t="s">
        <v>134</v>
      </c>
      <c r="E18" s="187" t="s">
        <v>142</v>
      </c>
      <c r="F18" s="169" t="s">
        <v>135</v>
      </c>
      <c r="G18" s="169" t="s">
        <v>143</v>
      </c>
      <c r="H18" s="172" t="s">
        <v>0</v>
      </c>
      <c r="I18" s="335"/>
    </row>
    <row r="19" spans="1:9" ht="12.75" customHeight="1" x14ac:dyDescent="0.25">
      <c r="A19" s="160">
        <v>1</v>
      </c>
      <c r="B19" s="94" t="s">
        <v>160</v>
      </c>
      <c r="C19" s="116">
        <v>15686.1</v>
      </c>
      <c r="D19" s="288">
        <f>SUM(C19/C25)</f>
        <v>0.10842226768779895</v>
      </c>
      <c r="E19" s="318">
        <v>42.64</v>
      </c>
      <c r="F19" s="113">
        <f>SUM(E19/E25)</f>
        <v>0.11063829787234043</v>
      </c>
      <c r="G19" s="354">
        <f>SUM(C19)</f>
        <v>15686.1</v>
      </c>
      <c r="H19" s="355">
        <f>SUM(E19)</f>
        <v>42.64</v>
      </c>
      <c r="I19" s="307"/>
    </row>
    <row r="20" spans="1:9" ht="12.75" customHeight="1" x14ac:dyDescent="0.25">
      <c r="A20" s="160">
        <v>2</v>
      </c>
      <c r="B20" s="94" t="s">
        <v>155</v>
      </c>
      <c r="C20" s="116">
        <v>21215.7</v>
      </c>
      <c r="D20" s="288">
        <f>SUM(C20/C25)</f>
        <v>0.14664284331886424</v>
      </c>
      <c r="E20" s="318">
        <v>25.85</v>
      </c>
      <c r="F20" s="113">
        <f>SUM(E20/E25)</f>
        <v>6.7073170731707321E-2</v>
      </c>
      <c r="G20" s="354">
        <f>SUM(C20)</f>
        <v>21215.7</v>
      </c>
      <c r="H20" s="355">
        <f>SUM(E20)</f>
        <v>25.85</v>
      </c>
      <c r="I20" s="307"/>
    </row>
    <row r="21" spans="1:9" ht="12.75" customHeight="1" x14ac:dyDescent="0.25">
      <c r="A21" s="160">
        <v>3</v>
      </c>
      <c r="B21" s="94" t="s">
        <v>199</v>
      </c>
      <c r="C21" s="116">
        <v>66996.5</v>
      </c>
      <c r="D21" s="288">
        <f>SUM(C21/C25)</f>
        <v>0.46307957090325969</v>
      </c>
      <c r="E21" s="318">
        <v>186.48</v>
      </c>
      <c r="F21" s="113">
        <f>SUM(E21/E25)</f>
        <v>0.48386092371562012</v>
      </c>
      <c r="G21" s="354">
        <f>SUM(C21)</f>
        <v>66996.5</v>
      </c>
      <c r="H21" s="355">
        <f>SUM(E21)</f>
        <v>186.48</v>
      </c>
      <c r="I21" s="307"/>
    </row>
    <row r="22" spans="1:9" ht="12.75" customHeight="1" x14ac:dyDescent="0.25">
      <c r="A22" s="160">
        <v>4</v>
      </c>
      <c r="B22" s="94" t="s">
        <v>2</v>
      </c>
      <c r="C22" s="116">
        <v>40777.699999999997</v>
      </c>
      <c r="D22" s="288">
        <f>SUM(C22/C25)</f>
        <v>0.28185531809007713</v>
      </c>
      <c r="E22" s="318">
        <v>130.43</v>
      </c>
      <c r="F22" s="113">
        <f>SUM(E22/E25)</f>
        <v>0.33842760768033214</v>
      </c>
      <c r="G22" s="354">
        <f>SUM(C22)</f>
        <v>40777.699999999997</v>
      </c>
      <c r="H22" s="355">
        <f>SUM(E22)</f>
        <v>130.43</v>
      </c>
      <c r="I22" s="307"/>
    </row>
    <row r="23" spans="1:9" ht="12.75" customHeight="1" x14ac:dyDescent="0.25">
      <c r="A23" s="290">
        <v>5</v>
      </c>
      <c r="B23" s="291" t="s">
        <v>287</v>
      </c>
      <c r="C23" s="93"/>
      <c r="D23" s="293"/>
      <c r="E23" s="93"/>
      <c r="F23" s="295"/>
      <c r="G23" s="349">
        <v>939.46</v>
      </c>
      <c r="H23" s="356">
        <v>3.98</v>
      </c>
      <c r="I23" s="312"/>
    </row>
    <row r="24" spans="1:9" ht="12.75" customHeight="1" x14ac:dyDescent="0.25">
      <c r="B24" s="94" t="s">
        <v>144</v>
      </c>
      <c r="C24" s="123" t="s">
        <v>145</v>
      </c>
      <c r="D24" s="123" t="s">
        <v>137</v>
      </c>
      <c r="E24" s="123" t="s">
        <v>145</v>
      </c>
      <c r="F24" s="313" t="s">
        <v>146</v>
      </c>
      <c r="G24" s="313" t="s">
        <v>146</v>
      </c>
      <c r="H24" s="313" t="s">
        <v>146</v>
      </c>
      <c r="I24" s="307"/>
    </row>
    <row r="25" spans="1:9" ht="12.75" customHeight="1" x14ac:dyDescent="0.25">
      <c r="B25" s="94" t="s">
        <v>139</v>
      </c>
      <c r="C25" s="357">
        <f>SUM(C19:C22)</f>
        <v>144676</v>
      </c>
      <c r="D25" s="301">
        <f>SUM(D19:D22)</f>
        <v>1</v>
      </c>
      <c r="E25" s="316">
        <f>SUM(E19:E22)</f>
        <v>385.4</v>
      </c>
      <c r="F25" s="113">
        <f>SUM(F19:F23)</f>
        <v>1</v>
      </c>
      <c r="G25" s="329">
        <f>SUM(G19:G23)</f>
        <v>145615.46</v>
      </c>
      <c r="H25" s="317">
        <f>SUM(H19:H23)</f>
        <v>389.38</v>
      </c>
      <c r="I25" s="307"/>
    </row>
    <row r="26" spans="1:9" ht="12.75" customHeight="1" x14ac:dyDescent="0.25">
      <c r="A26" s="171"/>
      <c r="B26" s="184"/>
      <c r="C26" s="185"/>
      <c r="D26" s="169"/>
      <c r="E26" s="185"/>
      <c r="F26" s="368"/>
      <c r="G26" s="177"/>
      <c r="H26" s="369"/>
      <c r="I26" s="335"/>
    </row>
    <row r="27" spans="1:9" ht="12.75" customHeight="1" x14ac:dyDescent="0.25">
      <c r="A27" s="177" t="s">
        <v>335</v>
      </c>
      <c r="B27" s="171"/>
      <c r="C27" s="169" t="s">
        <v>3</v>
      </c>
      <c r="D27" s="169" t="s">
        <v>134</v>
      </c>
      <c r="E27" s="187" t="s">
        <v>0</v>
      </c>
      <c r="F27" s="169" t="s">
        <v>135</v>
      </c>
      <c r="G27" s="176" t="s">
        <v>4</v>
      </c>
      <c r="H27" s="176" t="s">
        <v>147</v>
      </c>
      <c r="I27" s="338"/>
    </row>
    <row r="28" spans="1:9" ht="12.75" customHeight="1" x14ac:dyDescent="0.25">
      <c r="A28" s="160">
        <v>1</v>
      </c>
      <c r="B28" s="94" t="s">
        <v>154</v>
      </c>
      <c r="C28" s="116">
        <v>5541.5</v>
      </c>
      <c r="D28" s="288">
        <f>SUM(C28/C33)</f>
        <v>6.9156655705683058E-3</v>
      </c>
      <c r="E28" s="318">
        <v>15.17</v>
      </c>
      <c r="F28" s="113">
        <f>SUM(E28/E33)</f>
        <v>7.0144774746031526E-3</v>
      </c>
      <c r="G28" s="304">
        <v>16.07</v>
      </c>
      <c r="H28" s="321">
        <f>SUM(G28/G33)</f>
        <v>6.6836634960509411E-3</v>
      </c>
      <c r="I28" s="307"/>
    </row>
    <row r="29" spans="1:9" ht="12.75" customHeight="1" x14ac:dyDescent="0.25">
      <c r="A29" s="160">
        <v>2</v>
      </c>
      <c r="B29" s="94" t="s">
        <v>155</v>
      </c>
      <c r="C29" s="116">
        <v>93285.9</v>
      </c>
      <c r="D29" s="288">
        <f>SUM(C29/C33)</f>
        <v>0.1164186748803533</v>
      </c>
      <c r="E29" s="318">
        <v>30.6</v>
      </c>
      <c r="F29" s="113">
        <f>SUM(E29/E33)</f>
        <v>1.4149176712119741E-2</v>
      </c>
      <c r="G29" s="304">
        <v>450.9</v>
      </c>
      <c r="H29" s="321">
        <f>SUM(G29/G33)</f>
        <v>0.18753353269255563</v>
      </c>
      <c r="I29" s="307"/>
    </row>
    <row r="30" spans="1:9" ht="12.75" customHeight="1" x14ac:dyDescent="0.25">
      <c r="A30" s="99">
        <v>3</v>
      </c>
      <c r="B30" s="94" t="s">
        <v>199</v>
      </c>
      <c r="C30" s="116">
        <v>408702.3</v>
      </c>
      <c r="D30" s="288">
        <f>SUM(C30/C33)</f>
        <v>0.51005114584897204</v>
      </c>
      <c r="E30" s="318">
        <v>902.8</v>
      </c>
      <c r="F30" s="113">
        <f>SUM(E30/E33)</f>
        <v>0.41744695214711441</v>
      </c>
      <c r="G30" s="308">
        <v>1413.9</v>
      </c>
      <c r="H30" s="321">
        <f>SUM(G30/G33)</f>
        <v>0.58805425121757471</v>
      </c>
      <c r="I30" s="307"/>
    </row>
    <row r="31" spans="1:9" ht="12.75" customHeight="1" x14ac:dyDescent="0.25">
      <c r="A31" s="160">
        <v>4</v>
      </c>
      <c r="B31" s="94" t="s">
        <v>2</v>
      </c>
      <c r="C31" s="116">
        <v>293767</v>
      </c>
      <c r="D31" s="288">
        <f>SUM(C31/C33)</f>
        <v>0.36661451370010634</v>
      </c>
      <c r="E31" s="318">
        <v>1214.0999999999999</v>
      </c>
      <c r="F31" s="113">
        <f>SUM(E31/E33)</f>
        <v>0.56138939366616258</v>
      </c>
      <c r="G31" s="308">
        <v>523.5</v>
      </c>
      <c r="H31" s="321">
        <f>SUM(G31/G33)</f>
        <v>0.21772855259381876</v>
      </c>
      <c r="I31" s="307"/>
    </row>
    <row r="32" spans="1:9" ht="12.75" customHeight="1" x14ac:dyDescent="0.25">
      <c r="B32" s="94" t="s">
        <v>136</v>
      </c>
      <c r="C32" s="123" t="s">
        <v>148</v>
      </c>
      <c r="D32" s="123" t="s">
        <v>137</v>
      </c>
      <c r="E32" s="123" t="s">
        <v>148</v>
      </c>
      <c r="F32" s="313" t="s">
        <v>146</v>
      </c>
      <c r="G32" s="301" t="s">
        <v>146</v>
      </c>
      <c r="H32" s="301" t="s">
        <v>146</v>
      </c>
      <c r="I32" s="313"/>
    </row>
    <row r="33" spans="1:9" ht="12.75" customHeight="1" x14ac:dyDescent="0.25">
      <c r="B33" s="94" t="s">
        <v>149</v>
      </c>
      <c r="C33" s="357">
        <f t="shared" ref="C33:H33" si="0">SUM(C28:C31)</f>
        <v>801296.7</v>
      </c>
      <c r="D33" s="301">
        <f t="shared" si="0"/>
        <v>1</v>
      </c>
      <c r="E33" s="316">
        <f t="shared" si="0"/>
        <v>2162.67</v>
      </c>
      <c r="F33" s="113">
        <f t="shared" si="0"/>
        <v>0.99999999999999989</v>
      </c>
      <c r="G33" s="316">
        <f t="shared" si="0"/>
        <v>2404.37</v>
      </c>
      <c r="H33" s="113">
        <f t="shared" si="0"/>
        <v>1</v>
      </c>
      <c r="I33" s="113"/>
    </row>
    <row r="34" spans="1:9" ht="12.75" customHeight="1" x14ac:dyDescent="0.25">
      <c r="A34" s="290">
        <v>5</v>
      </c>
      <c r="B34" s="291" t="s">
        <v>287</v>
      </c>
      <c r="C34" s="349">
        <v>11618.02</v>
      </c>
      <c r="D34" s="323"/>
      <c r="E34" s="356">
        <v>70.45</v>
      </c>
      <c r="F34" s="295"/>
      <c r="G34" s="325">
        <f>SUM(C34*0.000361)</f>
        <v>4.19410522</v>
      </c>
      <c r="H34" s="326"/>
      <c r="I34" s="312"/>
    </row>
    <row r="35" spans="1:9" ht="12.75" customHeight="1" x14ac:dyDescent="0.25">
      <c r="A35" s="93"/>
      <c r="B35" s="291" t="s">
        <v>136</v>
      </c>
      <c r="C35" s="292" t="s">
        <v>148</v>
      </c>
      <c r="D35" s="292" t="s">
        <v>137</v>
      </c>
      <c r="E35" s="292" t="s">
        <v>148</v>
      </c>
      <c r="F35" s="299" t="s">
        <v>146</v>
      </c>
      <c r="G35" s="327" t="s">
        <v>146</v>
      </c>
      <c r="H35" s="327" t="s">
        <v>146</v>
      </c>
      <c r="I35" s="299"/>
    </row>
    <row r="36" spans="1:9" ht="12.75" customHeight="1" x14ac:dyDescent="0.25">
      <c r="A36" s="93"/>
      <c r="B36" s="291" t="s">
        <v>150</v>
      </c>
      <c r="C36" s="329">
        <f>SUM(C33,C34)</f>
        <v>812914.72</v>
      </c>
      <c r="D36" s="328"/>
      <c r="E36" s="317">
        <f>SUM(E33,E34)</f>
        <v>2233.12</v>
      </c>
      <c r="F36" s="93"/>
      <c r="G36" s="317">
        <f>SUM(G33,G34)</f>
        <v>2408.5641052199999</v>
      </c>
      <c r="H36" s="93"/>
      <c r="I36" s="295"/>
    </row>
    <row r="37" spans="1:9" ht="12.75" customHeight="1" x14ac:dyDescent="0.25">
      <c r="A37" s="339"/>
      <c r="B37" s="340"/>
      <c r="C37" s="341"/>
      <c r="D37" s="342"/>
      <c r="E37" s="343"/>
      <c r="F37" s="339"/>
      <c r="G37" s="343"/>
      <c r="H37" s="339"/>
      <c r="I37" s="344"/>
    </row>
    <row r="38" spans="1:9" ht="12.75" customHeight="1" x14ac:dyDescent="0.25">
      <c r="A38" s="177" t="s">
        <v>336</v>
      </c>
      <c r="B38" s="167"/>
      <c r="C38" s="167"/>
      <c r="D38" s="173"/>
      <c r="E38" s="167"/>
      <c r="F38" s="169" t="s">
        <v>152</v>
      </c>
      <c r="G38" s="169" t="s">
        <v>134</v>
      </c>
      <c r="H38" s="167"/>
      <c r="I38" s="332"/>
    </row>
    <row r="39" spans="1:9" ht="12.75" customHeight="1" x14ac:dyDescent="0.25">
      <c r="C39" s="98" t="s">
        <v>151</v>
      </c>
      <c r="D39" s="98" t="s">
        <v>134</v>
      </c>
      <c r="E39" s="94" t="s">
        <v>227</v>
      </c>
      <c r="F39" s="358">
        <v>379.8</v>
      </c>
      <c r="G39" s="359">
        <f>SUM(F39/F46)</f>
        <v>1.8359622366061281E-2</v>
      </c>
    </row>
    <row r="40" spans="1:9" ht="12.75" customHeight="1" x14ac:dyDescent="0.25">
      <c r="A40" s="160">
        <v>1</v>
      </c>
      <c r="B40" s="94" t="s">
        <v>154</v>
      </c>
      <c r="C40" s="125">
        <v>26625.9</v>
      </c>
      <c r="D40" s="359">
        <f>SUM(C40/C45)</f>
        <v>0.51449324370020688</v>
      </c>
      <c r="E40" s="94" t="s">
        <v>216</v>
      </c>
      <c r="F40" s="358">
        <v>8399.2000000000007</v>
      </c>
      <c r="G40" s="359">
        <f>SUM(F40/F46)</f>
        <v>0.40601932642712463</v>
      </c>
    </row>
    <row r="41" spans="1:9" ht="12.75" customHeight="1" x14ac:dyDescent="0.25">
      <c r="A41" s="160">
        <v>2</v>
      </c>
      <c r="B41" s="94" t="s">
        <v>155</v>
      </c>
      <c r="C41" s="125">
        <v>20778.599999999999</v>
      </c>
      <c r="D41" s="359">
        <f>SUM(C41/C45)</f>
        <v>0.40150565102209196</v>
      </c>
      <c r="E41" s="94" t="s">
        <v>217</v>
      </c>
      <c r="F41" s="358">
        <v>1426.2</v>
      </c>
      <c r="G41" s="359">
        <f>SUM(F41/F46)</f>
        <v>6.8942847336694577E-2</v>
      </c>
    </row>
    <row r="42" spans="1:9" ht="12.75" customHeight="1" x14ac:dyDescent="0.25">
      <c r="A42" s="99">
        <v>3</v>
      </c>
      <c r="B42" s="94" t="s">
        <v>199</v>
      </c>
      <c r="C42" s="125">
        <v>526.4</v>
      </c>
      <c r="D42" s="359">
        <f>SUM(C42/C45)</f>
        <v>1.0171646535282897E-2</v>
      </c>
      <c r="E42" s="94" t="s">
        <v>218</v>
      </c>
      <c r="F42" s="358">
        <v>6065.7</v>
      </c>
      <c r="G42" s="359">
        <f>SUM(F42/F46)</f>
        <v>0.29321738121595026</v>
      </c>
    </row>
    <row r="43" spans="1:9" ht="12.75" customHeight="1" x14ac:dyDescent="0.25">
      <c r="A43" s="160">
        <v>4</v>
      </c>
      <c r="B43" s="94" t="s">
        <v>2</v>
      </c>
      <c r="C43" s="125">
        <v>3820.8</v>
      </c>
      <c r="D43" s="359">
        <f>SUM(C43/C45)</f>
        <v>7.3829458742418128E-2</v>
      </c>
      <c r="E43" s="94" t="s">
        <v>229</v>
      </c>
      <c r="F43" s="101">
        <v>1887.9</v>
      </c>
      <c r="G43" s="359">
        <f>SUM(F43/F46)</f>
        <v>9.1261535189276183E-2</v>
      </c>
    </row>
    <row r="44" spans="1:9" ht="12.75" customHeight="1" x14ac:dyDescent="0.25">
      <c r="A44" s="160"/>
      <c r="B44" s="94" t="s">
        <v>136</v>
      </c>
      <c r="C44" s="116" t="s">
        <v>148</v>
      </c>
      <c r="D44" s="123" t="s">
        <v>137</v>
      </c>
      <c r="E44" s="94" t="s">
        <v>230</v>
      </c>
      <c r="F44" s="101">
        <v>39.9</v>
      </c>
      <c r="G44" s="359">
        <f>SUM(F44/F46)</f>
        <v>1.9287754934329783E-3</v>
      </c>
    </row>
    <row r="45" spans="1:9" ht="12.75" customHeight="1" x14ac:dyDescent="0.25">
      <c r="B45" s="94" t="s">
        <v>139</v>
      </c>
      <c r="C45" s="360">
        <f>SUM(C40:C43)</f>
        <v>51751.700000000004</v>
      </c>
      <c r="D45" s="361">
        <f>SUM(D40:D43)</f>
        <v>0.99999999999999978</v>
      </c>
      <c r="E45" s="181" t="s">
        <v>228</v>
      </c>
      <c r="F45" s="362">
        <v>2488</v>
      </c>
      <c r="G45" s="363">
        <f>SUM(F45/F46)</f>
        <v>0.1202705119714599</v>
      </c>
    </row>
    <row r="46" spans="1:9" ht="12.75" customHeight="1" x14ac:dyDescent="0.25">
      <c r="C46" s="125"/>
      <c r="D46" s="127"/>
      <c r="E46" s="87" t="s">
        <v>219</v>
      </c>
      <c r="F46" s="420">
        <f>SUM(F39:F45)</f>
        <v>20686.700000000004</v>
      </c>
      <c r="G46" s="364">
        <f>SUM(G39:G45)</f>
        <v>0.99999999999999978</v>
      </c>
    </row>
    <row r="47" spans="1:9" ht="12.75" customHeight="1" x14ac:dyDescent="0.25">
      <c r="A47" s="167"/>
      <c r="B47" s="167"/>
      <c r="C47" s="370"/>
      <c r="D47" s="371"/>
      <c r="E47" s="177"/>
      <c r="F47" s="167"/>
      <c r="G47" s="372"/>
      <c r="H47" s="373"/>
      <c r="I47" s="167"/>
    </row>
    <row r="48" spans="1:9" ht="12.75" customHeight="1" x14ac:dyDescent="0.25">
      <c r="A48" s="167"/>
      <c r="B48" s="167"/>
      <c r="C48" s="169" t="s">
        <v>153</v>
      </c>
      <c r="D48" s="169" t="s">
        <v>134</v>
      </c>
      <c r="E48" s="167"/>
      <c r="F48" s="169" t="s">
        <v>225</v>
      </c>
      <c r="G48" s="169" t="s">
        <v>134</v>
      </c>
      <c r="H48" s="167"/>
      <c r="I48" s="167"/>
    </row>
    <row r="49" spans="1:23" ht="12.75" customHeight="1" x14ac:dyDescent="0.25">
      <c r="A49" s="160">
        <v>1</v>
      </c>
      <c r="B49" s="94" t="s">
        <v>154</v>
      </c>
      <c r="C49" s="125">
        <v>1264.8</v>
      </c>
      <c r="D49" s="359">
        <f>SUM(C49/C57)</f>
        <v>1.1714929310293725E-2</v>
      </c>
      <c r="F49" s="125">
        <v>757.3</v>
      </c>
      <c r="G49" s="359">
        <f>SUM(F49/F57)</f>
        <v>2.3092779732754358E-2</v>
      </c>
    </row>
    <row r="50" spans="1:23" ht="12.75" customHeight="1" x14ac:dyDescent="0.25">
      <c r="A50" s="160">
        <v>2</v>
      </c>
      <c r="B50" s="94" t="s">
        <v>155</v>
      </c>
      <c r="C50" s="125">
        <v>16216</v>
      </c>
      <c r="D50" s="359">
        <f>SUM(C50/C57)</f>
        <v>0.15019710127745342</v>
      </c>
      <c r="F50" s="125">
        <v>15702.8</v>
      </c>
      <c r="G50" s="359">
        <f>SUM(F50/F57)</f>
        <v>0.47883441382212483</v>
      </c>
    </row>
    <row r="51" spans="1:23" ht="12.75" customHeight="1" x14ac:dyDescent="0.25">
      <c r="A51" s="99">
        <v>3</v>
      </c>
      <c r="B51" s="94" t="s">
        <v>199</v>
      </c>
      <c r="C51" s="125">
        <v>4452.7</v>
      </c>
      <c r="D51" s="359">
        <f>SUM(C51/C57)</f>
        <v>4.1242145588191712E-2</v>
      </c>
      <c r="F51" s="109">
        <v>3039.2</v>
      </c>
      <c r="G51" s="359">
        <f>SUM(F51/F57)</f>
        <v>9.2676054620080606E-2</v>
      </c>
      <c r="J51" s="93" t="s">
        <v>364</v>
      </c>
    </row>
    <row r="52" spans="1:23" ht="12.75" customHeight="1" x14ac:dyDescent="0.25">
      <c r="A52" s="160">
        <v>4</v>
      </c>
      <c r="B52" s="94" t="s">
        <v>2</v>
      </c>
      <c r="C52" s="125">
        <v>3178.7</v>
      </c>
      <c r="D52" s="359">
        <f>SUM(C52/C57)</f>
        <v>2.9442003319600465E-2</v>
      </c>
      <c r="F52" s="109">
        <v>2988</v>
      </c>
      <c r="G52" s="359">
        <f>SUM(F52/F57)</f>
        <v>9.1114783892077153E-2</v>
      </c>
    </row>
    <row r="53" spans="1:23" ht="12.75" customHeight="1" x14ac:dyDescent="0.25">
      <c r="A53" s="160">
        <v>5</v>
      </c>
      <c r="B53" s="94" t="s">
        <v>314</v>
      </c>
      <c r="C53" s="125">
        <v>38034.699999999997</v>
      </c>
      <c r="D53" s="359">
        <f>SUM(C53/C57)</f>
        <v>0.35228796793028838</v>
      </c>
      <c r="F53" s="109">
        <v>3954</v>
      </c>
      <c r="G53" s="359">
        <f>SUM(F53/F57)</f>
        <v>0.12057157145558001</v>
      </c>
    </row>
    <row r="54" spans="1:23" ht="12.75" customHeight="1" x14ac:dyDescent="0.25">
      <c r="A54" s="160">
        <v>6</v>
      </c>
      <c r="B54" s="94" t="s">
        <v>214</v>
      </c>
      <c r="C54" s="125">
        <v>12534.4</v>
      </c>
      <c r="D54" s="359">
        <f>SUM(C54/C57)</f>
        <v>0.11609709831352441</v>
      </c>
      <c r="F54" s="109">
        <v>3142</v>
      </c>
      <c r="G54" s="359">
        <f>SUM(F54/F57)</f>
        <v>9.5810793503650071E-2</v>
      </c>
      <c r="L54" s="93"/>
      <c r="T54" s="93"/>
      <c r="V54" s="93"/>
    </row>
    <row r="55" spans="1:23" ht="12.75" customHeight="1" x14ac:dyDescent="0.25">
      <c r="A55" s="160"/>
      <c r="B55" s="94" t="s">
        <v>215</v>
      </c>
      <c r="C55" s="125">
        <v>32283.5</v>
      </c>
      <c r="D55" s="359">
        <f>SUM(C55/C57)</f>
        <v>0.29901875426064795</v>
      </c>
      <c r="F55" s="109">
        <v>3210.5</v>
      </c>
      <c r="G55" s="359">
        <f>SUM(F55/F57)</f>
        <v>9.7899602973732833E-2</v>
      </c>
      <c r="L55" s="93"/>
      <c r="V55" s="93"/>
    </row>
    <row r="56" spans="1:23" ht="12.75" customHeight="1" x14ac:dyDescent="0.25">
      <c r="A56" s="160"/>
      <c r="B56" s="94" t="s">
        <v>136</v>
      </c>
      <c r="C56" s="123" t="s">
        <v>148</v>
      </c>
      <c r="D56" s="123" t="s">
        <v>137</v>
      </c>
      <c r="F56" s="123" t="s">
        <v>148</v>
      </c>
      <c r="G56" s="123" t="s">
        <v>137</v>
      </c>
    </row>
    <row r="57" spans="1:23" ht="12.75" customHeight="1" x14ac:dyDescent="0.25">
      <c r="B57" s="94" t="s">
        <v>139</v>
      </c>
      <c r="C57" s="360">
        <f>SUM(C49:C55)</f>
        <v>107964.79999999999</v>
      </c>
      <c r="D57" s="361">
        <f>SUM(D49:D55)</f>
        <v>1</v>
      </c>
      <c r="F57" s="360">
        <f>SUM(F49:F55)</f>
        <v>32793.800000000003</v>
      </c>
      <c r="G57" s="364">
        <f>SUM(G49:G55)</f>
        <v>0.99999999999999967</v>
      </c>
    </row>
    <row r="58" spans="1:23" ht="12.75" customHeight="1" x14ac:dyDescent="0.25"/>
    <row r="59" spans="1:23" ht="12.75" customHeight="1" x14ac:dyDescent="0.25">
      <c r="D59" s="198">
        <v>1.1100000000000001</v>
      </c>
      <c r="W59" s="92">
        <v>1.1299999999999999</v>
      </c>
    </row>
    <row r="60" spans="1:23" ht="12.75" customHeight="1" x14ac:dyDescent="0.25">
      <c r="C60" s="98"/>
      <c r="D60" s="98"/>
      <c r="N60" s="365">
        <v>1.1200000000000001</v>
      </c>
    </row>
    <row r="61" spans="1:23" ht="12.75" customHeight="1" x14ac:dyDescent="0.25">
      <c r="A61" s="160"/>
      <c r="B61" s="94"/>
      <c r="C61" s="358"/>
      <c r="D61" s="359"/>
    </row>
    <row r="62" spans="1:23" ht="12.75" customHeight="1" x14ac:dyDescent="0.25">
      <c r="A62" s="160"/>
      <c r="B62" s="94"/>
      <c r="C62" s="127"/>
      <c r="D62" s="359"/>
    </row>
    <row r="63" spans="1:23" ht="12.75" customHeight="1" x14ac:dyDescent="0.25">
      <c r="A63" s="160"/>
      <c r="B63" s="94"/>
      <c r="C63" s="127"/>
      <c r="D63" s="359"/>
    </row>
    <row r="64" spans="1:23" ht="12.75" customHeight="1" x14ac:dyDescent="0.25">
      <c r="A64" s="160"/>
      <c r="B64" s="94"/>
      <c r="C64" s="127"/>
      <c r="D64" s="359"/>
    </row>
    <row r="65" spans="1:4" ht="12.75" customHeight="1" x14ac:dyDescent="0.25">
      <c r="A65" s="99"/>
      <c r="B65" s="94"/>
      <c r="C65" s="116"/>
      <c r="D65" s="359"/>
    </row>
    <row r="66" spans="1:4" ht="12.75" customHeight="1" x14ac:dyDescent="0.25">
      <c r="A66" s="160"/>
      <c r="B66" s="94"/>
      <c r="C66" s="101"/>
      <c r="D66" s="359"/>
    </row>
    <row r="67" spans="1:4" ht="12.75" customHeight="1" x14ac:dyDescent="0.25">
      <c r="A67" s="160"/>
      <c r="B67" s="94"/>
      <c r="C67" s="123"/>
    </row>
    <row r="68" spans="1:4" ht="12.75" customHeight="1" x14ac:dyDescent="0.25">
      <c r="B68" s="94"/>
      <c r="C68" s="360"/>
      <c r="D68" s="364"/>
    </row>
    <row r="69" spans="1:4" ht="12.75" customHeight="1" x14ac:dyDescent="0.25"/>
    <row r="70" spans="1:4" ht="12.75" customHeight="1" x14ac:dyDescent="0.25"/>
    <row r="71" spans="1:4" ht="12.75" customHeight="1" x14ac:dyDescent="0.25"/>
    <row r="72" spans="1:4" ht="12.75" customHeight="1" x14ac:dyDescent="0.25"/>
    <row r="73" spans="1:4" ht="12.75" customHeight="1" x14ac:dyDescent="0.25"/>
    <row r="74" spans="1:4" ht="12.75" customHeight="1" x14ac:dyDescent="0.25"/>
    <row r="75" spans="1:4" ht="12.75" customHeight="1" x14ac:dyDescent="0.25"/>
    <row r="76" spans="1:4" ht="12.75" customHeight="1" x14ac:dyDescent="0.25"/>
    <row r="77" spans="1:4" ht="12.75" customHeight="1" x14ac:dyDescent="0.25"/>
    <row r="78" spans="1:4" ht="12.75" customHeight="1" x14ac:dyDescent="0.25"/>
    <row r="79" spans="1:4" ht="12.75" customHeight="1" x14ac:dyDescent="0.25"/>
    <row r="80" spans="1:4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</sheetData>
  <pageMargins left="0.7" right="0.45" top="0.25" bottom="0.2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53"/>
  <sheetViews>
    <sheetView tabSelected="1" workbookViewId="0">
      <selection activeCell="O38" sqref="O38"/>
    </sheetView>
  </sheetViews>
  <sheetFormatPr defaultColWidth="5.7109375" defaultRowHeight="15" x14ac:dyDescent="0.25"/>
  <cols>
    <col min="2" max="2" width="21.85546875" customWidth="1"/>
    <col min="3" max="3" width="7" customWidth="1"/>
    <col min="4" max="4" width="7.140625" customWidth="1"/>
    <col min="5" max="5" width="7.85546875" customWidth="1"/>
    <col min="6" max="6" width="7.42578125" customWidth="1"/>
    <col min="7" max="7" width="7.85546875" customWidth="1"/>
    <col min="8" max="8" width="7.140625" customWidth="1"/>
    <col min="9" max="9" width="8.140625" customWidth="1"/>
    <col min="10" max="10" width="7.140625" customWidth="1"/>
    <col min="11" max="11" width="8.140625" customWidth="1"/>
    <col min="12" max="12" width="7.140625" customWidth="1"/>
    <col min="13" max="13" width="7.85546875" customWidth="1"/>
    <col min="14" max="15" width="8" customWidth="1"/>
    <col min="16" max="16" width="8.140625" customWidth="1"/>
    <col min="17" max="17" width="10" style="487" customWidth="1"/>
    <col min="18" max="18" width="1.140625" style="524" customWidth="1"/>
    <col min="19" max="19" width="7.28515625" customWidth="1"/>
    <col min="20" max="20" width="7.42578125" customWidth="1"/>
    <col min="21" max="21" width="8" customWidth="1"/>
    <col min="22" max="22" width="7.42578125" customWidth="1"/>
    <col min="23" max="23" width="7.85546875" customWidth="1"/>
    <col min="24" max="24" width="7.42578125" customWidth="1"/>
    <col min="25" max="25" width="8" customWidth="1"/>
    <col min="26" max="26" width="7" customWidth="1"/>
    <col min="27" max="27" width="8.140625" customWidth="1"/>
    <col min="28" max="28" width="7" customWidth="1"/>
    <col min="29" max="29" width="7.85546875" customWidth="1"/>
    <col min="30" max="30" width="8.28515625" customWidth="1"/>
    <col min="31" max="31" width="7.85546875" customWidth="1"/>
    <col min="32" max="32" width="8.28515625" customWidth="1"/>
    <col min="33" max="33" width="9.7109375" style="525" customWidth="1"/>
    <col min="34" max="34" width="1.28515625" style="524" customWidth="1"/>
    <col min="35" max="36" width="9.140625" customWidth="1"/>
    <col min="37" max="37" width="8.5703125" customWidth="1"/>
    <col min="38" max="38" width="7.28515625" customWidth="1"/>
    <col min="39" max="39" width="6.7109375" customWidth="1"/>
    <col min="40" max="40" width="7.28515625" customWidth="1"/>
    <col min="41" max="41" width="6.7109375" customWidth="1"/>
    <col min="42" max="42" width="7.140625" customWidth="1"/>
    <col min="43" max="43" width="7.7109375" customWidth="1"/>
    <col min="44" max="44" width="5.7109375" customWidth="1"/>
    <col min="45" max="46" width="7.28515625" customWidth="1"/>
    <col min="47" max="47" width="7.140625" customWidth="1"/>
    <col min="48" max="48" width="7.5703125" customWidth="1"/>
    <col min="49" max="49" width="11.5703125" style="525" customWidth="1"/>
    <col min="50" max="50" width="0.7109375" style="524" customWidth="1"/>
    <col min="51" max="51" width="8.28515625" customWidth="1"/>
    <col min="52" max="52" width="7.7109375" customWidth="1"/>
    <col min="53" max="53" width="9.140625" customWidth="1"/>
    <col min="54" max="54" width="7.42578125" customWidth="1"/>
    <col min="55" max="55" width="8.42578125" customWidth="1"/>
    <col min="56" max="56" width="7" customWidth="1"/>
    <col min="57" max="57" width="8" customWidth="1"/>
    <col min="58" max="58" width="6.85546875" customWidth="1"/>
    <col min="59" max="59" width="8" customWidth="1"/>
    <col min="60" max="60" width="7" customWidth="1"/>
    <col min="61" max="63" width="7.28515625" bestFit="1" customWidth="1"/>
    <col min="64" max="64" width="7.5703125" customWidth="1"/>
    <col min="65" max="65" width="11.42578125" style="525" customWidth="1"/>
    <col min="66" max="66" width="1.140625" style="524" customWidth="1"/>
    <col min="67" max="67" width="7.140625" customWidth="1"/>
    <col min="68" max="68" width="8.28515625" customWidth="1"/>
    <col min="69" max="69" width="8" customWidth="1"/>
    <col min="70" max="70" width="7" customWidth="1"/>
    <col min="71" max="71" width="8.28515625" customWidth="1"/>
    <col min="72" max="72" width="10" customWidth="1"/>
    <col min="73" max="73" width="9.42578125" customWidth="1"/>
    <col min="74" max="74" width="8.85546875" customWidth="1"/>
    <col min="75" max="75" width="7.5703125" customWidth="1"/>
    <col min="76" max="76" width="5.7109375" customWidth="1"/>
    <col min="77" max="78" width="7.42578125" customWidth="1"/>
    <col min="79" max="79" width="7.28515625" bestFit="1" customWidth="1"/>
    <col min="80" max="80" width="7.28515625" customWidth="1"/>
    <col min="81" max="81" width="11.85546875" style="525" customWidth="1"/>
    <col min="82" max="82" width="1" style="524" customWidth="1"/>
    <col min="83" max="83" width="8.7109375" customWidth="1"/>
    <col min="84" max="85" width="8.28515625" customWidth="1"/>
    <col min="86" max="86" width="7.140625" customWidth="1"/>
    <col min="87" max="87" width="8.28515625" customWidth="1"/>
    <col min="88" max="88" width="8.5703125" customWidth="1"/>
    <col min="89" max="89" width="8.28515625" customWidth="1"/>
    <col min="90" max="90" width="8.140625" customWidth="1"/>
    <col min="91" max="91" width="8.42578125" customWidth="1"/>
    <col min="92" max="92" width="6" customWidth="1"/>
    <col min="93" max="93" width="7.28515625" bestFit="1" customWidth="1"/>
    <col min="94" max="94" width="7.42578125" customWidth="1"/>
    <col min="95" max="95" width="7.5703125" customWidth="1"/>
    <col min="96" max="96" width="7.28515625" bestFit="1" customWidth="1"/>
    <col min="97" max="97" width="9" style="525" bestFit="1" customWidth="1"/>
    <col min="98" max="98" width="1.140625" style="524" customWidth="1"/>
    <col min="99" max="100" width="7.42578125" customWidth="1"/>
    <col min="101" max="101" width="7.7109375" customWidth="1"/>
    <col min="102" max="102" width="7.42578125" customWidth="1"/>
    <col min="103" max="103" width="8.7109375" customWidth="1"/>
    <col min="104" max="104" width="9" customWidth="1"/>
    <col min="105" max="105" width="7" customWidth="1"/>
    <col min="106" max="107" width="7.28515625" bestFit="1" customWidth="1"/>
    <col min="108" max="108" width="5.85546875" customWidth="1"/>
    <col min="109" max="110" width="7.28515625" bestFit="1" customWidth="1"/>
    <col min="111" max="111" width="7.140625" customWidth="1"/>
    <col min="112" max="112" width="7.28515625" bestFit="1" customWidth="1"/>
    <col min="113" max="113" width="9.42578125" style="432" customWidth="1"/>
    <col min="114" max="114" width="1.140625" customWidth="1"/>
  </cols>
  <sheetData>
    <row r="1" spans="1:113" ht="18" customHeight="1" x14ac:dyDescent="0.25">
      <c r="B1" s="424"/>
      <c r="C1" s="425"/>
      <c r="D1" s="425"/>
      <c r="E1" s="426" t="s">
        <v>365</v>
      </c>
      <c r="F1" s="426"/>
      <c r="G1" s="425"/>
      <c r="H1" s="425"/>
      <c r="I1" s="425"/>
      <c r="J1" s="425"/>
      <c r="K1" s="425"/>
      <c r="L1" s="425"/>
      <c r="M1" s="425"/>
      <c r="N1" s="425"/>
      <c r="O1" s="425" t="s">
        <v>204</v>
      </c>
      <c r="P1" s="425"/>
      <c r="Q1" s="425"/>
      <c r="R1" s="427"/>
      <c r="S1" s="428"/>
      <c r="T1" s="428"/>
      <c r="U1" s="426" t="s">
        <v>366</v>
      </c>
      <c r="V1" s="428"/>
      <c r="X1" s="429"/>
      <c r="Z1" s="428"/>
      <c r="AA1" s="428"/>
      <c r="AB1" s="428"/>
      <c r="AC1" s="428"/>
      <c r="AD1" s="428"/>
      <c r="AE1" s="425" t="s">
        <v>204</v>
      </c>
      <c r="AF1" s="428"/>
      <c r="AG1" s="429"/>
      <c r="AH1" s="427"/>
      <c r="AI1" s="425"/>
      <c r="AJ1" s="425"/>
      <c r="AK1" s="426" t="s">
        <v>367</v>
      </c>
      <c r="AN1" s="425"/>
      <c r="AO1" s="425"/>
      <c r="AP1" s="425"/>
      <c r="AQ1" s="425"/>
      <c r="AR1" s="425"/>
      <c r="AS1" s="425"/>
      <c r="AT1" s="425"/>
      <c r="AU1" s="425" t="s">
        <v>204</v>
      </c>
      <c r="AV1" s="425"/>
      <c r="AW1" s="430"/>
      <c r="AX1" s="427"/>
      <c r="AY1" s="425"/>
      <c r="AZ1" s="425"/>
      <c r="BA1" s="426" t="s">
        <v>368</v>
      </c>
      <c r="BC1" s="425"/>
      <c r="BD1" s="425"/>
      <c r="BE1" s="425"/>
      <c r="BF1" s="425"/>
      <c r="BG1" s="425"/>
      <c r="BH1" s="425"/>
      <c r="BI1" s="425"/>
      <c r="BJ1" s="425"/>
      <c r="BK1" s="425" t="s">
        <v>204</v>
      </c>
      <c r="BL1" s="425"/>
      <c r="BM1" s="430"/>
      <c r="BN1" s="427"/>
      <c r="BO1" s="425"/>
      <c r="BP1" s="425"/>
      <c r="BQ1" s="426" t="s">
        <v>369</v>
      </c>
      <c r="BT1" s="425"/>
      <c r="BU1" s="425"/>
      <c r="BV1" s="425"/>
      <c r="BW1" s="425"/>
      <c r="BX1" s="425"/>
      <c r="BY1" s="425"/>
      <c r="BZ1" s="425"/>
      <c r="CB1" s="425" t="s">
        <v>204</v>
      </c>
      <c r="CC1" s="430"/>
      <c r="CD1" s="427"/>
      <c r="CE1" s="431"/>
      <c r="CF1" s="431"/>
      <c r="CG1" s="426" t="s">
        <v>370</v>
      </c>
      <c r="CI1" s="431"/>
      <c r="CJ1" s="431"/>
      <c r="CK1" s="431"/>
      <c r="CL1" s="431"/>
      <c r="CM1" s="431"/>
      <c r="CN1" s="431"/>
      <c r="CO1" s="431"/>
      <c r="CP1" s="431"/>
      <c r="CQ1" s="431"/>
      <c r="CR1" s="425" t="s">
        <v>204</v>
      </c>
      <c r="CS1" s="430"/>
      <c r="CT1" s="427"/>
      <c r="CW1" s="426" t="s">
        <v>371</v>
      </c>
      <c r="DG1" s="425" t="s">
        <v>204</v>
      </c>
    </row>
    <row r="2" spans="1:113" ht="14.45" customHeight="1" x14ac:dyDescent="0.25">
      <c r="A2" s="433" t="s">
        <v>372</v>
      </c>
      <c r="B2" s="424"/>
      <c r="C2" s="425"/>
      <c r="D2" s="425"/>
      <c r="E2" s="431" t="s">
        <v>373</v>
      </c>
      <c r="G2" s="425"/>
      <c r="J2" s="425"/>
      <c r="K2" s="425"/>
      <c r="L2" s="425"/>
      <c r="M2" s="425"/>
      <c r="N2" s="425"/>
      <c r="O2" s="431" t="s">
        <v>374</v>
      </c>
      <c r="P2" s="425"/>
      <c r="Q2" s="425"/>
      <c r="R2" s="427"/>
      <c r="S2" s="428"/>
      <c r="T2" s="433" t="s">
        <v>372</v>
      </c>
      <c r="U2" s="428"/>
      <c r="V2" s="428"/>
      <c r="W2" s="428"/>
      <c r="AA2" s="428"/>
      <c r="AB2" s="428"/>
      <c r="AC2" s="428"/>
      <c r="AD2" s="428"/>
      <c r="AE2" s="428"/>
      <c r="AF2" s="428"/>
      <c r="AG2" s="429"/>
      <c r="AH2" s="427"/>
      <c r="AI2" s="433" t="s">
        <v>372</v>
      </c>
      <c r="AJ2" s="425"/>
      <c r="AK2" s="425"/>
      <c r="AL2" s="425"/>
      <c r="AM2" s="425"/>
      <c r="AQ2" s="425"/>
      <c r="AR2" s="425"/>
      <c r="AS2" s="425"/>
      <c r="AT2" s="425"/>
      <c r="AU2" s="425"/>
      <c r="AV2" s="425"/>
      <c r="AW2" s="430"/>
      <c r="AX2" s="427"/>
      <c r="AY2" s="433" t="s">
        <v>372</v>
      </c>
      <c r="AZ2" s="425"/>
      <c r="BA2" s="425"/>
      <c r="BB2" s="425"/>
      <c r="BC2" s="425"/>
      <c r="BG2" s="425"/>
      <c r="BH2" s="425"/>
      <c r="BI2" s="425"/>
      <c r="BJ2" s="425"/>
      <c r="BK2" s="425"/>
      <c r="BL2" s="425"/>
      <c r="BM2" s="430"/>
      <c r="BN2" s="427"/>
      <c r="BO2" s="433" t="s">
        <v>372</v>
      </c>
      <c r="BP2" s="425"/>
      <c r="BQ2" s="425"/>
      <c r="BR2" s="425"/>
      <c r="BS2" s="425"/>
      <c r="BT2" s="431" t="s">
        <v>374</v>
      </c>
      <c r="BW2" s="425"/>
      <c r="BX2" s="425"/>
      <c r="BY2" s="425"/>
      <c r="BZ2" s="425"/>
      <c r="CA2" s="425"/>
      <c r="CB2" s="425"/>
      <c r="CC2" s="430"/>
      <c r="CD2" s="427"/>
      <c r="CE2" s="433" t="s">
        <v>372</v>
      </c>
      <c r="CF2" s="431"/>
      <c r="CG2" s="431"/>
      <c r="CH2" s="431"/>
      <c r="CI2" s="431"/>
      <c r="CJ2" s="431" t="s">
        <v>374</v>
      </c>
      <c r="CN2" s="431"/>
      <c r="CO2" s="431"/>
      <c r="CP2" s="431"/>
      <c r="CQ2" s="431"/>
      <c r="CR2" s="431"/>
      <c r="CS2" s="430"/>
      <c r="CT2" s="427"/>
      <c r="CU2" s="433" t="s">
        <v>372</v>
      </c>
    </row>
    <row r="3" spans="1:113" ht="25.15" customHeight="1" x14ac:dyDescent="0.2">
      <c r="A3" s="434"/>
      <c r="B3" s="435"/>
      <c r="C3" s="436" t="s">
        <v>8</v>
      </c>
      <c r="D3" s="436" t="s">
        <v>8</v>
      </c>
      <c r="E3" s="436" t="s">
        <v>8</v>
      </c>
      <c r="F3" s="436" t="s">
        <v>8</v>
      </c>
      <c r="G3" s="436" t="s">
        <v>8</v>
      </c>
      <c r="H3" s="436" t="s">
        <v>8</v>
      </c>
      <c r="I3" s="436" t="s">
        <v>8</v>
      </c>
      <c r="J3" s="436" t="s">
        <v>8</v>
      </c>
      <c r="K3" s="436" t="s">
        <v>8</v>
      </c>
      <c r="L3" s="436" t="s">
        <v>8</v>
      </c>
      <c r="M3" s="436" t="s">
        <v>8</v>
      </c>
      <c r="N3" s="436" t="s">
        <v>8</v>
      </c>
      <c r="O3" s="436" t="s">
        <v>8</v>
      </c>
      <c r="P3" s="436" t="s">
        <v>8</v>
      </c>
      <c r="Q3" s="437" t="s">
        <v>8</v>
      </c>
      <c r="R3" s="438"/>
      <c r="S3" s="439" t="s">
        <v>9</v>
      </c>
      <c r="T3" s="439" t="s">
        <v>9</v>
      </c>
      <c r="U3" s="439" t="s">
        <v>9</v>
      </c>
      <c r="V3" s="439" t="s">
        <v>9</v>
      </c>
      <c r="W3" s="439" t="s">
        <v>9</v>
      </c>
      <c r="X3" s="439" t="s">
        <v>9</v>
      </c>
      <c r="Y3" s="439" t="s">
        <v>9</v>
      </c>
      <c r="Z3" s="439" t="s">
        <v>9</v>
      </c>
      <c r="AA3" s="439" t="s">
        <v>9</v>
      </c>
      <c r="AB3" s="439" t="s">
        <v>9</v>
      </c>
      <c r="AC3" s="439" t="s">
        <v>9</v>
      </c>
      <c r="AD3" s="439" t="s">
        <v>9</v>
      </c>
      <c r="AE3" s="439" t="s">
        <v>9</v>
      </c>
      <c r="AF3" s="439" t="s">
        <v>9</v>
      </c>
      <c r="AG3" s="440" t="s">
        <v>307</v>
      </c>
      <c r="AH3" s="441"/>
      <c r="AI3" s="437" t="s">
        <v>10</v>
      </c>
      <c r="AJ3" s="437" t="s">
        <v>10</v>
      </c>
      <c r="AK3" s="437" t="s">
        <v>10</v>
      </c>
      <c r="AL3" s="437" t="s">
        <v>10</v>
      </c>
      <c r="AM3" s="437" t="s">
        <v>10</v>
      </c>
      <c r="AN3" s="437" t="s">
        <v>10</v>
      </c>
      <c r="AO3" s="437" t="s">
        <v>10</v>
      </c>
      <c r="AP3" s="437" t="s">
        <v>10</v>
      </c>
      <c r="AQ3" s="437" t="s">
        <v>10</v>
      </c>
      <c r="AR3" s="437" t="s">
        <v>10</v>
      </c>
      <c r="AS3" s="437" t="s">
        <v>10</v>
      </c>
      <c r="AT3" s="437" t="s">
        <v>10</v>
      </c>
      <c r="AU3" s="437" t="s">
        <v>10</v>
      </c>
      <c r="AV3" s="437" t="s">
        <v>10</v>
      </c>
      <c r="AW3" s="437" t="s">
        <v>10</v>
      </c>
      <c r="AX3" s="438"/>
      <c r="AY3" s="436" t="s">
        <v>5</v>
      </c>
      <c r="AZ3" s="436" t="s">
        <v>5</v>
      </c>
      <c r="BA3" s="436" t="s">
        <v>5</v>
      </c>
      <c r="BB3" s="436" t="s">
        <v>5</v>
      </c>
      <c r="BC3" s="436" t="s">
        <v>5</v>
      </c>
      <c r="BD3" s="436" t="s">
        <v>5</v>
      </c>
      <c r="BE3" s="436" t="s">
        <v>5</v>
      </c>
      <c r="BF3" s="436" t="s">
        <v>5</v>
      </c>
      <c r="BG3" s="436" t="s">
        <v>5</v>
      </c>
      <c r="BH3" s="436" t="s">
        <v>5</v>
      </c>
      <c r="BI3" s="436" t="s">
        <v>5</v>
      </c>
      <c r="BJ3" s="436" t="s">
        <v>5</v>
      </c>
      <c r="BK3" s="436" t="s">
        <v>5</v>
      </c>
      <c r="BL3" s="436" t="s">
        <v>5</v>
      </c>
      <c r="BM3" s="437" t="s">
        <v>5</v>
      </c>
      <c r="BN3" s="438"/>
      <c r="BO3" s="436" t="s">
        <v>7</v>
      </c>
      <c r="BP3" s="436" t="s">
        <v>7</v>
      </c>
      <c r="BQ3" s="436" t="s">
        <v>7</v>
      </c>
      <c r="BR3" s="436" t="s">
        <v>7</v>
      </c>
      <c r="BS3" s="436" t="s">
        <v>7</v>
      </c>
      <c r="BT3" s="436" t="s">
        <v>7</v>
      </c>
      <c r="BU3" s="436" t="s">
        <v>7</v>
      </c>
      <c r="BV3" s="436" t="s">
        <v>7</v>
      </c>
      <c r="BW3" s="436" t="s">
        <v>7</v>
      </c>
      <c r="BX3" s="436" t="s">
        <v>7</v>
      </c>
      <c r="BY3" s="436" t="s">
        <v>7</v>
      </c>
      <c r="BZ3" s="436" t="s">
        <v>7</v>
      </c>
      <c r="CA3" s="436" t="s">
        <v>7</v>
      </c>
      <c r="CB3" s="436" t="s">
        <v>7</v>
      </c>
      <c r="CC3" s="437" t="s">
        <v>7</v>
      </c>
      <c r="CD3" s="438"/>
      <c r="CE3" s="442" t="s">
        <v>375</v>
      </c>
      <c r="CF3" s="442" t="s">
        <v>375</v>
      </c>
      <c r="CG3" s="442" t="s">
        <v>375</v>
      </c>
      <c r="CH3" s="442" t="s">
        <v>375</v>
      </c>
      <c r="CI3" s="442" t="s">
        <v>375</v>
      </c>
      <c r="CJ3" s="442" t="s">
        <v>375</v>
      </c>
      <c r="CK3" s="442" t="s">
        <v>375</v>
      </c>
      <c r="CL3" s="442" t="s">
        <v>375</v>
      </c>
      <c r="CM3" s="442" t="s">
        <v>375</v>
      </c>
      <c r="CN3" s="442" t="s">
        <v>375</v>
      </c>
      <c r="CO3" s="442" t="s">
        <v>375</v>
      </c>
      <c r="CP3" s="442" t="s">
        <v>375</v>
      </c>
      <c r="CQ3" s="442" t="s">
        <v>375</v>
      </c>
      <c r="CR3" s="442" t="s">
        <v>375</v>
      </c>
      <c r="CS3" s="443" t="s">
        <v>375</v>
      </c>
      <c r="CT3" s="444"/>
      <c r="CU3" s="445" t="s">
        <v>6</v>
      </c>
      <c r="CV3" s="445" t="s">
        <v>6</v>
      </c>
      <c r="CW3" s="445" t="s">
        <v>6</v>
      </c>
      <c r="CX3" s="445" t="s">
        <v>6</v>
      </c>
      <c r="CY3" s="445" t="s">
        <v>6</v>
      </c>
      <c r="CZ3" s="445" t="s">
        <v>6</v>
      </c>
      <c r="DA3" s="445" t="s">
        <v>6</v>
      </c>
      <c r="DB3" s="445" t="s">
        <v>6</v>
      </c>
      <c r="DC3" s="445" t="s">
        <v>6</v>
      </c>
      <c r="DD3" s="445" t="s">
        <v>6</v>
      </c>
      <c r="DE3" s="445" t="s">
        <v>6</v>
      </c>
      <c r="DF3" s="445" t="s">
        <v>6</v>
      </c>
      <c r="DG3" s="445" t="s">
        <v>6</v>
      </c>
      <c r="DH3" s="445" t="s">
        <v>6</v>
      </c>
      <c r="DI3" s="446" t="s">
        <v>6</v>
      </c>
    </row>
    <row r="4" spans="1:113" ht="12.75" x14ac:dyDescent="0.2">
      <c r="A4" s="447"/>
      <c r="B4" s="448"/>
      <c r="C4" s="449" t="s">
        <v>376</v>
      </c>
      <c r="D4" s="449" t="s">
        <v>377</v>
      </c>
      <c r="E4" s="449" t="s">
        <v>378</v>
      </c>
      <c r="F4" s="449" t="s">
        <v>379</v>
      </c>
      <c r="G4" s="449" t="s">
        <v>380</v>
      </c>
      <c r="H4" s="449" t="s">
        <v>381</v>
      </c>
      <c r="I4" s="449" t="s">
        <v>382</v>
      </c>
      <c r="J4" s="449" t="s">
        <v>383</v>
      </c>
      <c r="K4" s="449" t="s">
        <v>384</v>
      </c>
      <c r="L4" s="449" t="s">
        <v>385</v>
      </c>
      <c r="M4" s="449" t="s">
        <v>386</v>
      </c>
      <c r="N4" s="449" t="s">
        <v>387</v>
      </c>
      <c r="O4" s="449" t="s">
        <v>388</v>
      </c>
      <c r="P4" s="449" t="s">
        <v>389</v>
      </c>
      <c r="Q4" s="449" t="s">
        <v>139</v>
      </c>
      <c r="R4" s="450"/>
      <c r="S4" s="449" t="s">
        <v>376</v>
      </c>
      <c r="T4" s="449" t="s">
        <v>377</v>
      </c>
      <c r="U4" s="449" t="s">
        <v>378</v>
      </c>
      <c r="V4" s="449" t="s">
        <v>379</v>
      </c>
      <c r="W4" s="449" t="s">
        <v>380</v>
      </c>
      <c r="X4" s="449" t="s">
        <v>381</v>
      </c>
      <c r="Y4" s="449" t="s">
        <v>382</v>
      </c>
      <c r="Z4" s="449" t="s">
        <v>383</v>
      </c>
      <c r="AA4" s="449" t="s">
        <v>384</v>
      </c>
      <c r="AB4" s="449" t="s">
        <v>385</v>
      </c>
      <c r="AC4" s="449" t="s">
        <v>386</v>
      </c>
      <c r="AD4" s="449" t="s">
        <v>387</v>
      </c>
      <c r="AE4" s="449" t="s">
        <v>388</v>
      </c>
      <c r="AF4" s="449" t="s">
        <v>389</v>
      </c>
      <c r="AG4" s="451" t="s">
        <v>139</v>
      </c>
      <c r="AH4" s="450"/>
      <c r="AI4" s="449" t="s">
        <v>376</v>
      </c>
      <c r="AJ4" s="449" t="s">
        <v>377</v>
      </c>
      <c r="AK4" s="449" t="s">
        <v>378</v>
      </c>
      <c r="AL4" s="449" t="s">
        <v>379</v>
      </c>
      <c r="AM4" s="449" t="s">
        <v>380</v>
      </c>
      <c r="AN4" s="449" t="s">
        <v>381</v>
      </c>
      <c r="AO4" s="449" t="s">
        <v>382</v>
      </c>
      <c r="AP4" s="449" t="s">
        <v>383</v>
      </c>
      <c r="AQ4" s="449" t="s">
        <v>384</v>
      </c>
      <c r="AR4" s="449" t="s">
        <v>385</v>
      </c>
      <c r="AS4" s="449" t="s">
        <v>386</v>
      </c>
      <c r="AT4" s="449" t="s">
        <v>387</v>
      </c>
      <c r="AU4" s="449" t="s">
        <v>388</v>
      </c>
      <c r="AV4" s="449" t="s">
        <v>389</v>
      </c>
      <c r="AW4" s="451" t="s">
        <v>139</v>
      </c>
      <c r="AX4" s="450"/>
      <c r="AY4" s="449" t="s">
        <v>376</v>
      </c>
      <c r="AZ4" s="449" t="s">
        <v>377</v>
      </c>
      <c r="BA4" s="449" t="s">
        <v>378</v>
      </c>
      <c r="BB4" s="449" t="s">
        <v>379</v>
      </c>
      <c r="BC4" s="449" t="s">
        <v>380</v>
      </c>
      <c r="BD4" s="449" t="s">
        <v>381</v>
      </c>
      <c r="BE4" s="449" t="s">
        <v>382</v>
      </c>
      <c r="BF4" s="449" t="s">
        <v>383</v>
      </c>
      <c r="BG4" s="449" t="s">
        <v>384</v>
      </c>
      <c r="BH4" s="449" t="s">
        <v>385</v>
      </c>
      <c r="BI4" s="449" t="s">
        <v>386</v>
      </c>
      <c r="BJ4" s="449" t="s">
        <v>387</v>
      </c>
      <c r="BK4" s="449" t="s">
        <v>388</v>
      </c>
      <c r="BL4" s="449" t="s">
        <v>389</v>
      </c>
      <c r="BM4" s="451" t="s">
        <v>139</v>
      </c>
      <c r="BN4" s="450"/>
      <c r="BO4" s="449" t="s">
        <v>376</v>
      </c>
      <c r="BP4" s="449" t="s">
        <v>377</v>
      </c>
      <c r="BQ4" s="449" t="s">
        <v>378</v>
      </c>
      <c r="BR4" s="449" t="s">
        <v>379</v>
      </c>
      <c r="BS4" s="449" t="s">
        <v>380</v>
      </c>
      <c r="BT4" s="449" t="s">
        <v>381</v>
      </c>
      <c r="BU4" s="449" t="s">
        <v>382</v>
      </c>
      <c r="BV4" s="449" t="s">
        <v>383</v>
      </c>
      <c r="BW4" s="449" t="s">
        <v>384</v>
      </c>
      <c r="BX4" s="449" t="s">
        <v>385</v>
      </c>
      <c r="BY4" s="449" t="s">
        <v>386</v>
      </c>
      <c r="BZ4" s="449" t="s">
        <v>387</v>
      </c>
      <c r="CA4" s="449" t="s">
        <v>388</v>
      </c>
      <c r="CB4" s="449" t="s">
        <v>389</v>
      </c>
      <c r="CC4" s="451" t="s">
        <v>139</v>
      </c>
      <c r="CD4" s="450"/>
      <c r="CE4" s="449" t="s">
        <v>376</v>
      </c>
      <c r="CF4" s="449" t="s">
        <v>377</v>
      </c>
      <c r="CG4" s="449" t="s">
        <v>378</v>
      </c>
      <c r="CH4" s="449" t="s">
        <v>379</v>
      </c>
      <c r="CI4" s="449" t="s">
        <v>380</v>
      </c>
      <c r="CJ4" s="449" t="s">
        <v>381</v>
      </c>
      <c r="CK4" s="449" t="s">
        <v>382</v>
      </c>
      <c r="CL4" s="449" t="s">
        <v>383</v>
      </c>
      <c r="CM4" s="449" t="s">
        <v>384</v>
      </c>
      <c r="CN4" s="449" t="s">
        <v>385</v>
      </c>
      <c r="CO4" s="449" t="s">
        <v>386</v>
      </c>
      <c r="CP4" s="449" t="s">
        <v>387</v>
      </c>
      <c r="CQ4" s="449" t="s">
        <v>388</v>
      </c>
      <c r="CR4" s="449" t="s">
        <v>389</v>
      </c>
      <c r="CS4" s="451" t="s">
        <v>139</v>
      </c>
      <c r="CT4" s="450"/>
      <c r="CU4" s="449" t="s">
        <v>376</v>
      </c>
      <c r="CV4" s="449" t="s">
        <v>377</v>
      </c>
      <c r="CW4" s="449" t="s">
        <v>378</v>
      </c>
      <c r="CX4" s="449" t="s">
        <v>379</v>
      </c>
      <c r="CY4" s="449" t="s">
        <v>380</v>
      </c>
      <c r="CZ4" s="449" t="s">
        <v>381</v>
      </c>
      <c r="DA4" s="449" t="s">
        <v>382</v>
      </c>
      <c r="DB4" s="449" t="s">
        <v>383</v>
      </c>
      <c r="DC4" s="449" t="s">
        <v>384</v>
      </c>
      <c r="DD4" s="449" t="s">
        <v>385</v>
      </c>
      <c r="DE4" s="449" t="s">
        <v>386</v>
      </c>
      <c r="DF4" s="449" t="s">
        <v>387</v>
      </c>
      <c r="DG4" s="449" t="s">
        <v>388</v>
      </c>
      <c r="DH4" s="449" t="s">
        <v>389</v>
      </c>
      <c r="DI4" s="446" t="s">
        <v>139</v>
      </c>
    </row>
    <row r="5" spans="1:113" ht="12.75" x14ac:dyDescent="0.2">
      <c r="A5" s="452" t="s">
        <v>11</v>
      </c>
      <c r="B5" s="452"/>
      <c r="C5" s="451"/>
      <c r="D5" s="451"/>
      <c r="E5" s="451"/>
      <c r="F5" s="451"/>
      <c r="G5" s="451"/>
      <c r="H5" s="451"/>
      <c r="I5" s="451"/>
      <c r="J5" s="451"/>
      <c r="K5" s="451"/>
      <c r="L5" s="451"/>
      <c r="M5" s="451"/>
      <c r="N5" s="451"/>
      <c r="O5" s="451"/>
      <c r="P5" s="451"/>
      <c r="Q5" s="451"/>
      <c r="R5" s="453"/>
      <c r="S5" s="451"/>
      <c r="T5" s="451"/>
      <c r="U5" s="451"/>
      <c r="V5" s="451"/>
      <c r="W5" s="451"/>
      <c r="X5" s="451"/>
      <c r="Y5" s="451"/>
      <c r="Z5" s="451"/>
      <c r="AA5" s="451"/>
      <c r="AB5" s="451"/>
      <c r="AC5" s="451"/>
      <c r="AD5" s="451"/>
      <c r="AE5" s="451"/>
      <c r="AF5" s="451"/>
      <c r="AG5" s="451"/>
      <c r="AH5" s="453"/>
      <c r="AI5" s="451"/>
      <c r="AJ5" s="451"/>
      <c r="AK5" s="451"/>
      <c r="AL5" s="451"/>
      <c r="AM5" s="451"/>
      <c r="AN5" s="451"/>
      <c r="AO5" s="451"/>
      <c r="AP5" s="451"/>
      <c r="AQ5" s="451"/>
      <c r="AR5" s="451"/>
      <c r="AS5" s="451"/>
      <c r="AT5" s="451"/>
      <c r="AU5" s="451"/>
      <c r="AV5" s="451"/>
      <c r="AW5" s="451"/>
      <c r="AX5" s="453"/>
      <c r="AY5" s="451"/>
      <c r="AZ5" s="451"/>
      <c r="BA5" s="451"/>
      <c r="BB5" s="451"/>
      <c r="BC5" s="451"/>
      <c r="BD5" s="451"/>
      <c r="BE5" s="451"/>
      <c r="BF5" s="451"/>
      <c r="BG5" s="451"/>
      <c r="BH5" s="451"/>
      <c r="BI5" s="451"/>
      <c r="BJ5" s="451"/>
      <c r="BK5" s="451"/>
      <c r="BL5" s="451"/>
      <c r="BM5" s="451"/>
      <c r="BN5" s="453"/>
      <c r="BO5" s="451"/>
      <c r="BP5" s="451"/>
      <c r="BQ5" s="451"/>
      <c r="BR5" s="451"/>
      <c r="BS5" s="451"/>
      <c r="BT5" s="451"/>
      <c r="BU5" s="451"/>
      <c r="BV5" s="451"/>
      <c r="BW5" s="451"/>
      <c r="BX5" s="451"/>
      <c r="BY5" s="451"/>
      <c r="BZ5" s="451"/>
      <c r="CA5" s="451"/>
      <c r="CB5" s="451"/>
      <c r="CC5" s="451"/>
      <c r="CD5" s="453"/>
      <c r="CE5" s="451"/>
      <c r="CF5" s="451"/>
      <c r="CG5" s="451"/>
      <c r="CH5" s="451"/>
      <c r="CI5" s="451"/>
      <c r="CJ5" s="451"/>
      <c r="CK5" s="451"/>
      <c r="CL5" s="451"/>
      <c r="CM5" s="451"/>
      <c r="CN5" s="451"/>
      <c r="CO5" s="451"/>
      <c r="CP5" s="451"/>
      <c r="CQ5" s="451"/>
      <c r="CR5" s="451"/>
      <c r="CS5" s="451"/>
      <c r="CT5" s="453"/>
    </row>
    <row r="6" spans="1:113" ht="6" customHeight="1" x14ac:dyDescent="0.2">
      <c r="A6" s="452"/>
      <c r="B6" s="452"/>
      <c r="C6" s="451"/>
      <c r="D6" s="451"/>
      <c r="E6" s="451"/>
      <c r="F6" s="451"/>
      <c r="G6" s="451"/>
      <c r="H6" s="451"/>
      <c r="I6" s="451"/>
      <c r="J6" s="451"/>
      <c r="K6" s="451"/>
      <c r="L6" s="451"/>
      <c r="M6" s="451"/>
      <c r="N6" s="451"/>
      <c r="O6" s="451"/>
      <c r="P6" s="451"/>
      <c r="Q6" s="451"/>
      <c r="R6" s="453"/>
      <c r="S6" s="451"/>
      <c r="T6" s="451"/>
      <c r="U6" s="451"/>
      <c r="V6" s="451"/>
      <c r="W6" s="451"/>
      <c r="X6" s="451"/>
      <c r="Y6" s="451"/>
      <c r="Z6" s="451"/>
      <c r="AA6" s="451"/>
      <c r="AB6" s="451"/>
      <c r="AC6" s="451"/>
      <c r="AD6" s="451"/>
      <c r="AE6" s="451"/>
      <c r="AF6" s="451"/>
      <c r="AG6" s="451"/>
      <c r="AH6" s="453"/>
      <c r="AI6" s="451"/>
      <c r="AJ6" s="451"/>
      <c r="AK6" s="451"/>
      <c r="AL6" s="451"/>
      <c r="AM6" s="451"/>
      <c r="AN6" s="451"/>
      <c r="AO6" s="451"/>
      <c r="AP6" s="451"/>
      <c r="AQ6" s="451"/>
      <c r="AR6" s="451"/>
      <c r="AS6" s="451"/>
      <c r="AT6" s="451"/>
      <c r="AU6" s="451"/>
      <c r="AV6" s="451"/>
      <c r="AW6" s="451"/>
      <c r="AX6" s="453"/>
      <c r="AY6" s="451"/>
      <c r="AZ6" s="451"/>
      <c r="BA6" s="451"/>
      <c r="BB6" s="451"/>
      <c r="BC6" s="451"/>
      <c r="BD6" s="451"/>
      <c r="BE6" s="451"/>
      <c r="BF6" s="451"/>
      <c r="BG6" s="451"/>
      <c r="BH6" s="451"/>
      <c r="BI6" s="451"/>
      <c r="BJ6" s="451"/>
      <c r="BK6" s="451"/>
      <c r="BL6" s="451"/>
      <c r="BM6" s="451"/>
      <c r="BN6" s="453"/>
      <c r="BO6" s="451"/>
      <c r="BP6" s="451"/>
      <c r="BQ6" s="451"/>
      <c r="BR6" s="451"/>
      <c r="BS6" s="451"/>
      <c r="BT6" s="451"/>
      <c r="BU6" s="451"/>
      <c r="BV6" s="451"/>
      <c r="BW6" s="451"/>
      <c r="BX6" s="451"/>
      <c r="BY6" s="451"/>
      <c r="BZ6" s="451"/>
      <c r="CA6" s="451"/>
      <c r="CB6" s="451"/>
      <c r="CC6" s="451"/>
      <c r="CD6" s="453"/>
      <c r="CE6" s="451"/>
      <c r="CF6" s="451"/>
      <c r="CG6" s="451"/>
      <c r="CH6" s="451"/>
      <c r="CI6" s="451"/>
      <c r="CJ6" s="451"/>
      <c r="CK6" s="451"/>
      <c r="CL6" s="451"/>
      <c r="CM6" s="451"/>
      <c r="CN6" s="451"/>
      <c r="CO6" s="451"/>
      <c r="CP6" s="451"/>
      <c r="CQ6" s="451"/>
      <c r="CR6" s="451"/>
      <c r="CS6" s="451"/>
      <c r="CT6" s="453"/>
    </row>
    <row r="7" spans="1:113" s="459" customFormat="1" ht="16.899999999999999" customHeight="1" x14ac:dyDescent="0.2">
      <c r="A7" s="454" t="s">
        <v>390</v>
      </c>
      <c r="B7" s="454"/>
      <c r="C7" s="455">
        <v>31.454499999999999</v>
      </c>
      <c r="D7" s="455">
        <v>34.380099999999999</v>
      </c>
      <c r="E7" s="455">
        <v>337.97110000000004</v>
      </c>
      <c r="F7" s="455">
        <v>14.7</v>
      </c>
      <c r="G7" s="455">
        <v>543.5</v>
      </c>
      <c r="H7" s="455">
        <v>63.781900000000007</v>
      </c>
      <c r="I7" s="455">
        <v>555.08860000000004</v>
      </c>
      <c r="J7" s="455">
        <v>98.899199999999993</v>
      </c>
      <c r="K7" s="455">
        <v>703.66909999999984</v>
      </c>
      <c r="L7" s="455">
        <v>0</v>
      </c>
      <c r="M7" s="455">
        <v>400.7265000000001</v>
      </c>
      <c r="N7" s="455">
        <v>201.36139999999997</v>
      </c>
      <c r="O7" s="455">
        <v>431.37860000000001</v>
      </c>
      <c r="P7" s="455">
        <v>701.58939999999984</v>
      </c>
      <c r="Q7" s="456">
        <f>SUM(C7:P7)</f>
        <v>4118.500399999999</v>
      </c>
      <c r="R7" s="457"/>
      <c r="S7" s="455">
        <v>139.77090000000004</v>
      </c>
      <c r="T7" s="455">
        <v>321.26379999999995</v>
      </c>
      <c r="U7" s="455">
        <v>3128.7521000000002</v>
      </c>
      <c r="V7" s="455">
        <v>115.5</v>
      </c>
      <c r="W7" s="455">
        <v>3487.3</v>
      </c>
      <c r="X7" s="455">
        <v>176.38199999999998</v>
      </c>
      <c r="Y7" s="455">
        <v>1032.5368000000005</v>
      </c>
      <c r="Z7" s="455">
        <v>109.23630000000001</v>
      </c>
      <c r="AA7" s="455">
        <v>1508.3484000000003</v>
      </c>
      <c r="AB7" s="455">
        <v>1.0399</v>
      </c>
      <c r="AC7" s="455">
        <v>789.67580000000009</v>
      </c>
      <c r="AD7" s="455">
        <v>1587.3615</v>
      </c>
      <c r="AE7" s="455">
        <v>1165.3102000000006</v>
      </c>
      <c r="AF7" s="455">
        <v>2123.6206999999999</v>
      </c>
      <c r="AG7" s="458">
        <f>SUM(S7:AF7)</f>
        <v>15686.098400000003</v>
      </c>
      <c r="AH7" s="457"/>
      <c r="AI7" s="455">
        <v>176.63800000000001</v>
      </c>
      <c r="AJ7" s="455">
        <v>144.52629999999999</v>
      </c>
      <c r="AK7" s="455">
        <v>1191.7008000000001</v>
      </c>
      <c r="AL7" s="455">
        <v>38.9</v>
      </c>
      <c r="AM7" s="455">
        <v>788.1</v>
      </c>
      <c r="AN7" s="455">
        <v>76.027799999999999</v>
      </c>
      <c r="AO7" s="455">
        <v>503.51599999999996</v>
      </c>
      <c r="AP7" s="455">
        <v>80.757500000000007</v>
      </c>
      <c r="AQ7" s="455">
        <v>708.52139999999997</v>
      </c>
      <c r="AR7" s="455">
        <v>0</v>
      </c>
      <c r="AS7" s="455">
        <v>239.45040000000003</v>
      </c>
      <c r="AT7" s="455">
        <v>528.26679999999999</v>
      </c>
      <c r="AU7" s="455">
        <v>364.6234</v>
      </c>
      <c r="AV7" s="455">
        <v>700.4550999999999</v>
      </c>
      <c r="AW7" s="458">
        <f>SUM(AI7:AV7)</f>
        <v>5541.4835000000012</v>
      </c>
      <c r="AX7" s="457"/>
      <c r="AY7" s="455">
        <v>136.48510000000002</v>
      </c>
      <c r="AZ7" s="455">
        <v>136.25619999999998</v>
      </c>
      <c r="BA7" s="455">
        <v>18903.954699999998</v>
      </c>
      <c r="BB7" s="455">
        <v>11.9</v>
      </c>
      <c r="BC7" s="455">
        <v>3850.5</v>
      </c>
      <c r="BD7" s="455">
        <v>218.03830000000002</v>
      </c>
      <c r="BE7" s="455">
        <v>1068.0426</v>
      </c>
      <c r="BF7" s="455">
        <v>56.0306</v>
      </c>
      <c r="BG7" s="455">
        <v>321.54730000000001</v>
      </c>
      <c r="BH7" s="455">
        <v>0</v>
      </c>
      <c r="BI7" s="455">
        <v>443.12780000000009</v>
      </c>
      <c r="BJ7" s="455">
        <v>594.33040000000005</v>
      </c>
      <c r="BK7" s="455">
        <v>128.22919999999999</v>
      </c>
      <c r="BL7" s="455">
        <v>757.46210000000008</v>
      </c>
      <c r="BM7" s="458">
        <f>SUM(AY7:BL7)</f>
        <v>26625.904299999998</v>
      </c>
      <c r="BN7" s="457"/>
      <c r="BO7" s="455">
        <v>18.044800000000002</v>
      </c>
      <c r="BP7" s="455">
        <v>23.936700000000002</v>
      </c>
      <c r="BQ7" s="455">
        <v>201.79649999999998</v>
      </c>
      <c r="BR7" s="455">
        <v>3.3</v>
      </c>
      <c r="BS7" s="455">
        <v>59.2</v>
      </c>
      <c r="BT7" s="455">
        <v>40.337600000000002</v>
      </c>
      <c r="BU7" s="455">
        <v>136.30430000000001</v>
      </c>
      <c r="BV7" s="455">
        <v>44.392099999999999</v>
      </c>
      <c r="BW7" s="455">
        <v>194.92350000000002</v>
      </c>
      <c r="BX7" s="455">
        <v>0</v>
      </c>
      <c r="BY7" s="455">
        <v>245.35099999999997</v>
      </c>
      <c r="BZ7" s="455">
        <v>43.831500000000005</v>
      </c>
      <c r="CA7" s="455">
        <v>94.985399999999998</v>
      </c>
      <c r="CB7" s="455">
        <v>158.36390000000003</v>
      </c>
      <c r="CC7" s="458">
        <f>SUM(BO7:CB7)</f>
        <v>1264.7673</v>
      </c>
      <c r="CD7" s="457"/>
      <c r="CE7" s="455">
        <v>15.0031</v>
      </c>
      <c r="CF7" s="455">
        <v>18.668799999999997</v>
      </c>
      <c r="CG7" s="455">
        <v>122.9885</v>
      </c>
      <c r="CH7" s="455">
        <v>3.3</v>
      </c>
      <c r="CI7" s="455">
        <v>44.1</v>
      </c>
      <c r="CJ7" s="455">
        <v>15.0349</v>
      </c>
      <c r="CK7" s="455">
        <v>80.579499999999996</v>
      </c>
      <c r="CL7" s="455">
        <v>34.826700000000002</v>
      </c>
      <c r="CM7" s="455">
        <v>114.55760000000001</v>
      </c>
      <c r="CN7" s="455">
        <v>0</v>
      </c>
      <c r="CO7" s="455">
        <v>115.44590000000001</v>
      </c>
      <c r="CP7" s="455">
        <v>11.876800000000001</v>
      </c>
      <c r="CQ7" s="455">
        <v>84.665000000000006</v>
      </c>
      <c r="CR7" s="455">
        <v>96.259600000000006</v>
      </c>
      <c r="CS7" s="458">
        <f>SUM(CE7:CR7)</f>
        <v>757.30640000000005</v>
      </c>
      <c r="CT7" s="457"/>
      <c r="CU7" s="455">
        <v>0</v>
      </c>
      <c r="CV7" s="455">
        <v>8.5869999999999997</v>
      </c>
      <c r="CW7" s="455">
        <v>34.158500000000004</v>
      </c>
      <c r="CX7" s="455">
        <v>0</v>
      </c>
      <c r="CY7" s="455">
        <v>47.9</v>
      </c>
      <c r="CZ7" s="455">
        <v>1.0282</v>
      </c>
      <c r="DA7" s="455">
        <v>74.160399999999996</v>
      </c>
      <c r="DB7" s="455">
        <v>8.4635999999999996</v>
      </c>
      <c r="DC7" s="455">
        <v>34.917999999999999</v>
      </c>
      <c r="DD7" s="455">
        <v>0</v>
      </c>
      <c r="DE7" s="455">
        <v>28.1416</v>
      </c>
      <c r="DF7" s="455">
        <v>0</v>
      </c>
      <c r="DG7" s="455">
        <v>45.180899999999994</v>
      </c>
      <c r="DH7" s="455">
        <v>72.779300000000006</v>
      </c>
      <c r="DI7" s="458">
        <f>SUM(CU7:DH7)</f>
        <v>355.3175</v>
      </c>
    </row>
    <row r="8" spans="1:113" ht="20.45" customHeight="1" x14ac:dyDescent="0.2">
      <c r="B8" s="460" t="s">
        <v>391</v>
      </c>
      <c r="C8" s="461"/>
      <c r="D8" s="461"/>
      <c r="E8" s="461"/>
      <c r="F8" s="461"/>
      <c r="G8" s="461"/>
      <c r="H8" s="461"/>
      <c r="I8" s="461"/>
      <c r="J8" s="461"/>
      <c r="K8" s="461"/>
      <c r="L8" s="461"/>
      <c r="M8" s="461"/>
      <c r="N8" s="461"/>
      <c r="O8" s="461"/>
      <c r="P8" s="461"/>
      <c r="Q8" s="462"/>
      <c r="R8" s="441"/>
      <c r="S8" s="461"/>
      <c r="T8" s="461"/>
      <c r="U8" s="461"/>
      <c r="V8" s="461"/>
      <c r="W8" s="461"/>
      <c r="X8" s="461"/>
      <c r="Y8" s="461"/>
      <c r="Z8" s="461"/>
      <c r="AA8" s="461"/>
      <c r="AB8" s="461"/>
      <c r="AC8" s="461"/>
      <c r="AD8" s="461"/>
      <c r="AE8" s="461"/>
      <c r="AF8" s="461"/>
      <c r="AG8" s="463"/>
      <c r="AH8" s="441"/>
      <c r="AI8" s="461"/>
      <c r="AJ8" s="461"/>
      <c r="AK8" s="461"/>
      <c r="AL8" s="461"/>
      <c r="AM8" s="461"/>
      <c r="AN8" s="461"/>
      <c r="AO8" s="461"/>
      <c r="AP8" s="461"/>
      <c r="AQ8" s="461"/>
      <c r="AR8" s="461"/>
      <c r="AS8" s="461"/>
      <c r="AT8" s="461"/>
      <c r="AU8" s="461"/>
      <c r="AV8" s="461"/>
      <c r="AW8" s="463"/>
      <c r="AX8" s="441"/>
      <c r="AY8" s="461"/>
      <c r="AZ8" s="461"/>
      <c r="BA8" s="461"/>
      <c r="BB8" s="461"/>
      <c r="BC8" s="461"/>
      <c r="BD8" s="461"/>
      <c r="BE8" s="461"/>
      <c r="BF8" s="461"/>
      <c r="BG8" s="461"/>
      <c r="BH8" s="461"/>
      <c r="BI8" s="461"/>
      <c r="BJ8" s="461"/>
      <c r="BK8" s="461"/>
      <c r="BL8" s="461"/>
      <c r="BM8" s="463"/>
      <c r="BN8" s="441"/>
      <c r="BO8" s="461"/>
      <c r="BP8" s="461"/>
      <c r="BQ8" s="461"/>
      <c r="BR8" s="461"/>
      <c r="BS8" s="461"/>
      <c r="BT8" s="461"/>
      <c r="BU8" s="461"/>
      <c r="BV8" s="461"/>
      <c r="BW8" s="461"/>
      <c r="BX8" s="461"/>
      <c r="BY8" s="461"/>
      <c r="BZ8" s="461"/>
      <c r="CA8" s="461"/>
      <c r="CB8" s="461"/>
      <c r="CC8" s="463"/>
      <c r="CD8" s="441"/>
      <c r="CE8" s="461"/>
      <c r="CF8" s="461"/>
      <c r="CG8" s="461"/>
      <c r="CH8" s="461"/>
      <c r="CI8" s="461"/>
      <c r="CJ8" s="461"/>
      <c r="CK8" s="461"/>
      <c r="CL8" s="461"/>
      <c r="CM8" s="461"/>
      <c r="CN8" s="461"/>
      <c r="CO8" s="461"/>
      <c r="CP8" s="461"/>
      <c r="CQ8" s="461"/>
      <c r="CR8" s="461"/>
      <c r="CS8" s="463"/>
      <c r="CT8" s="441"/>
      <c r="CU8" s="464"/>
      <c r="CV8" s="464"/>
      <c r="CW8" s="464"/>
      <c r="CX8" s="464"/>
      <c r="CY8" s="464"/>
      <c r="CZ8" s="464"/>
      <c r="DA8" s="464"/>
      <c r="DB8" s="464"/>
      <c r="DC8" s="464"/>
      <c r="DD8" s="464"/>
      <c r="DE8" s="464"/>
      <c r="DF8" s="464"/>
      <c r="DG8" s="464"/>
      <c r="DH8" s="464"/>
      <c r="DI8" s="465"/>
    </row>
    <row r="9" spans="1:113" ht="12.75" x14ac:dyDescent="0.2">
      <c r="A9" s="431"/>
      <c r="B9" s="466" t="s">
        <v>392</v>
      </c>
      <c r="C9" s="467">
        <v>56.693453651967587</v>
      </c>
      <c r="D9" s="467">
        <v>72.91172355117574</v>
      </c>
      <c r="E9" s="467">
        <v>108.16826760569107</v>
      </c>
      <c r="F9" s="467">
        <v>6.514564337699337</v>
      </c>
      <c r="G9" s="467">
        <v>106.10669511795844</v>
      </c>
      <c r="H9" s="467">
        <v>55.225152172658078</v>
      </c>
      <c r="I9" s="467">
        <v>60.016831242214366</v>
      </c>
      <c r="J9" s="467">
        <v>58.667893670036477</v>
      </c>
      <c r="K9" s="467">
        <v>211.9233923782017</v>
      </c>
      <c r="L9" s="467">
        <v>9.3127609356152554</v>
      </c>
      <c r="M9" s="467">
        <v>156.09736751992219</v>
      </c>
      <c r="N9" s="467">
        <v>73.700097947566306</v>
      </c>
      <c r="O9" s="467">
        <v>23.189752141134868</v>
      </c>
      <c r="P9" s="467">
        <v>221.17648043921983</v>
      </c>
      <c r="Q9" s="468">
        <f t="shared" ref="Q9:Q14" si="0">SUM(C9:P9)</f>
        <v>1219.7044327110611</v>
      </c>
      <c r="R9" s="469"/>
      <c r="S9" s="467"/>
      <c r="T9" s="467"/>
      <c r="U9" s="467"/>
      <c r="V9" s="467"/>
      <c r="W9" s="467"/>
      <c r="X9" s="467"/>
      <c r="Y9" s="467"/>
      <c r="Z9" s="467"/>
      <c r="AA9" s="467"/>
      <c r="AB9" s="467"/>
      <c r="AC9" s="467"/>
      <c r="AD9" s="467"/>
      <c r="AE9" s="467"/>
      <c r="AF9" s="467"/>
      <c r="AG9" s="470"/>
      <c r="AH9" s="471"/>
      <c r="AI9" s="467"/>
      <c r="AJ9" s="467"/>
      <c r="AK9" s="467"/>
      <c r="AL9" s="467"/>
      <c r="AM9" s="467"/>
      <c r="AN9" s="467"/>
      <c r="AO9" s="467"/>
      <c r="AP9" s="467"/>
      <c r="AQ9" s="467"/>
      <c r="AR9" s="467"/>
      <c r="AS9" s="467"/>
      <c r="AT9" s="467"/>
      <c r="AU9" s="467"/>
      <c r="AV9" s="467"/>
      <c r="AW9" s="470"/>
      <c r="AX9" s="471"/>
      <c r="AY9" s="467"/>
      <c r="AZ9" s="467"/>
      <c r="BA9" s="467"/>
      <c r="BB9" s="467"/>
      <c r="BC9" s="467"/>
      <c r="BD9" s="467"/>
      <c r="BE9" s="467"/>
      <c r="BF9" s="467"/>
      <c r="BG9" s="467"/>
      <c r="BH9" s="467"/>
      <c r="BI9" s="467"/>
      <c r="BJ9" s="467"/>
      <c r="BK9" s="467"/>
      <c r="BL9" s="467"/>
      <c r="BM9" s="470"/>
      <c r="BN9" s="471"/>
      <c r="BO9" s="467"/>
      <c r="BP9" s="467"/>
      <c r="BQ9" s="467"/>
      <c r="BR9" s="467"/>
      <c r="BS9" s="467"/>
      <c r="BT9" s="467"/>
      <c r="BU9" s="467"/>
      <c r="BV9" s="467"/>
      <c r="BW9" s="467"/>
      <c r="BX9" s="467"/>
      <c r="BY9" s="467"/>
      <c r="BZ9" s="467"/>
      <c r="CA9" s="467"/>
      <c r="CB9" s="467"/>
      <c r="CC9" s="470"/>
      <c r="CD9" s="471"/>
      <c r="CE9" s="467"/>
      <c r="CF9" s="467"/>
      <c r="CG9" s="467"/>
      <c r="CH9" s="467"/>
      <c r="CI9" s="467"/>
      <c r="CJ9" s="467"/>
      <c r="CK9" s="467"/>
      <c r="CL9" s="467"/>
      <c r="CM9" s="467"/>
      <c r="CN9" s="467"/>
      <c r="CO9" s="467"/>
      <c r="CP9" s="467"/>
      <c r="CQ9" s="467"/>
      <c r="CR9" s="467"/>
      <c r="CS9" s="470"/>
      <c r="CT9" s="471"/>
      <c r="CU9" s="472">
        <v>0.83377514962649746</v>
      </c>
      <c r="CV9" s="472">
        <v>0.48806525017494135</v>
      </c>
      <c r="CW9" s="472">
        <v>2.0587908268962245</v>
      </c>
      <c r="CX9" s="472">
        <v>5.8566321260221148E-2</v>
      </c>
      <c r="CY9" s="472">
        <v>2.7778435793352658</v>
      </c>
      <c r="CZ9" s="472">
        <v>0.27057738491672334</v>
      </c>
      <c r="DA9" s="472">
        <v>1.7382432852167391</v>
      </c>
      <c r="DB9" s="472">
        <v>0.58458067674842884</v>
      </c>
      <c r="DC9" s="472">
        <v>5.5917616287248091</v>
      </c>
      <c r="DD9" s="472">
        <v>4.2301880139974248E-2</v>
      </c>
      <c r="DE9" s="472">
        <v>2.4891120304315888</v>
      </c>
      <c r="DF9" s="472">
        <v>1.8560246948690653</v>
      </c>
      <c r="DG9" s="472">
        <v>2.7636121933550504</v>
      </c>
      <c r="DH9" s="472">
        <v>2.9564393637978292</v>
      </c>
      <c r="DI9" s="473">
        <f>SUM(CU9:DH9)</f>
        <v>24.509694265493362</v>
      </c>
    </row>
    <row r="10" spans="1:113" ht="12.75" x14ac:dyDescent="0.2">
      <c r="A10" s="431"/>
      <c r="B10" s="466" t="s">
        <v>393</v>
      </c>
      <c r="C10" s="467">
        <v>492.9</v>
      </c>
      <c r="D10" s="467">
        <v>299.8</v>
      </c>
      <c r="E10" s="467">
        <v>740.7</v>
      </c>
      <c r="F10" s="467">
        <v>50.6</v>
      </c>
      <c r="G10" s="467">
        <v>1020.8</v>
      </c>
      <c r="H10" s="467">
        <v>218.9</v>
      </c>
      <c r="I10" s="467">
        <v>621.1</v>
      </c>
      <c r="J10" s="467">
        <v>262.60000000000002</v>
      </c>
      <c r="K10" s="474">
        <v>1973.2</v>
      </c>
      <c r="L10" s="467">
        <v>41.2</v>
      </c>
      <c r="M10" s="467">
        <v>1066.4000000000001</v>
      </c>
      <c r="N10" s="467">
        <v>675.1</v>
      </c>
      <c r="O10" s="467">
        <v>864.1</v>
      </c>
      <c r="P10" s="467">
        <v>1228.3</v>
      </c>
      <c r="Q10" s="468">
        <f t="shared" si="0"/>
        <v>9555.7000000000007</v>
      </c>
      <c r="R10" s="469"/>
      <c r="S10" s="475"/>
      <c r="T10" s="475"/>
      <c r="U10" s="475"/>
      <c r="V10" s="475"/>
      <c r="W10" s="475"/>
      <c r="X10" s="475"/>
      <c r="Y10" s="475"/>
      <c r="Z10" s="475"/>
      <c r="AA10" s="475"/>
      <c r="AB10" s="475"/>
      <c r="AC10" s="475"/>
      <c r="AD10" s="475"/>
      <c r="AE10" s="475"/>
      <c r="AF10" s="475"/>
      <c r="AG10" s="476"/>
      <c r="AH10" s="477"/>
      <c r="AI10" s="474"/>
      <c r="AJ10" s="474"/>
      <c r="AK10" s="474"/>
      <c r="AL10" s="474"/>
      <c r="AM10" s="474"/>
      <c r="AN10" s="474"/>
      <c r="AO10" s="474"/>
      <c r="AP10" s="474"/>
      <c r="AQ10" s="474"/>
      <c r="AR10" s="474"/>
      <c r="AS10" s="474"/>
      <c r="AT10" s="474"/>
      <c r="AU10" s="474"/>
      <c r="AV10" s="474"/>
      <c r="AW10" s="478"/>
      <c r="AX10" s="479"/>
      <c r="AY10" s="474"/>
      <c r="AZ10" s="474"/>
      <c r="BA10" s="474"/>
      <c r="BB10" s="474"/>
      <c r="BC10" s="474"/>
      <c r="BD10" s="474"/>
      <c r="BE10" s="474"/>
      <c r="BF10" s="474"/>
      <c r="BG10" s="474"/>
      <c r="BH10" s="474"/>
      <c r="BI10" s="474"/>
      <c r="BJ10" s="474"/>
      <c r="BK10" s="474"/>
      <c r="BL10" s="474"/>
      <c r="BM10" s="478"/>
      <c r="BN10" s="480"/>
      <c r="BO10" s="474"/>
      <c r="BP10" s="474"/>
      <c r="BQ10" s="474"/>
      <c r="BR10" s="474"/>
      <c r="BS10" s="474"/>
      <c r="BT10" s="474"/>
      <c r="BU10" s="474"/>
      <c r="BV10" s="474"/>
      <c r="BW10" s="474"/>
      <c r="BX10" s="474"/>
      <c r="BY10" s="474"/>
      <c r="BZ10" s="474"/>
      <c r="CA10" s="474"/>
      <c r="CB10" s="474"/>
      <c r="CC10" s="478"/>
      <c r="CD10" s="480"/>
      <c r="CE10" s="474"/>
      <c r="CF10" s="474"/>
      <c r="CG10" s="474"/>
      <c r="CH10" s="474"/>
      <c r="CI10" s="474"/>
      <c r="CJ10" s="474"/>
      <c r="CK10" s="474"/>
      <c r="CL10" s="474"/>
      <c r="CM10" s="474"/>
      <c r="CN10" s="474"/>
      <c r="CO10" s="474"/>
      <c r="CP10" s="474"/>
      <c r="CQ10" s="474"/>
      <c r="CR10" s="474"/>
      <c r="CS10" s="478"/>
      <c r="CT10" s="481"/>
      <c r="CU10" s="464"/>
      <c r="CV10" s="464"/>
      <c r="CW10" s="464"/>
      <c r="CX10" s="464"/>
      <c r="CY10" s="464"/>
      <c r="CZ10" s="464"/>
      <c r="DA10" s="464"/>
      <c r="DB10" s="464"/>
      <c r="DC10" s="464"/>
      <c r="DD10" s="464"/>
      <c r="DE10" s="464"/>
      <c r="DF10" s="464"/>
      <c r="DG10" s="464"/>
      <c r="DH10" s="464"/>
      <c r="DI10" s="465"/>
    </row>
    <row r="11" spans="1:113" ht="12.75" x14ac:dyDescent="0.2">
      <c r="A11" s="431"/>
      <c r="B11" s="466" t="s">
        <v>394</v>
      </c>
      <c r="C11" s="467">
        <v>808.276808712106</v>
      </c>
      <c r="D11" s="467">
        <v>601.56029122153245</v>
      </c>
      <c r="E11" s="474">
        <v>2581.9107203527324</v>
      </c>
      <c r="F11" s="467">
        <v>64.145658036623075</v>
      </c>
      <c r="G11" s="467">
        <v>3472.4017186578421</v>
      </c>
      <c r="H11" s="467">
        <v>327.63399170489009</v>
      </c>
      <c r="I11" s="467">
        <v>2208.8377739393791</v>
      </c>
      <c r="J11" s="467">
        <v>625.4252320303118</v>
      </c>
      <c r="K11" s="467">
        <v>6896.7600740302278</v>
      </c>
      <c r="L11" s="467">
        <v>36.810341662182765</v>
      </c>
      <c r="M11" s="467">
        <v>2901.2278728970346</v>
      </c>
      <c r="N11" s="467">
        <v>1993.8228108878482</v>
      </c>
      <c r="O11" s="467">
        <v>2723.26395086712</v>
      </c>
      <c r="P11" s="467">
        <v>3560.6170390001694</v>
      </c>
      <c r="Q11" s="468">
        <f t="shared" si="0"/>
        <v>28802.694283999994</v>
      </c>
      <c r="R11" s="469"/>
      <c r="S11" s="475"/>
      <c r="T11" s="475"/>
      <c r="U11" s="475"/>
      <c r="V11" s="475"/>
      <c r="W11" s="475"/>
      <c r="X11" s="475"/>
      <c r="Y11" s="475"/>
      <c r="Z11" s="475"/>
      <c r="AA11" s="475"/>
      <c r="AB11" s="475"/>
      <c r="AC11" s="475"/>
      <c r="AD11" s="475"/>
      <c r="AE11" s="475"/>
      <c r="AF11" s="475"/>
      <c r="AG11" s="476"/>
      <c r="AH11" s="477"/>
      <c r="AI11" s="474"/>
      <c r="AJ11" s="474"/>
      <c r="AK11" s="474"/>
      <c r="AL11" s="474"/>
      <c r="AM11" s="474"/>
      <c r="AN11" s="474"/>
      <c r="AO11" s="474"/>
      <c r="AP11" s="474"/>
      <c r="AQ11" s="474"/>
      <c r="AR11" s="474"/>
      <c r="AS11" s="474"/>
      <c r="AT11" s="474"/>
      <c r="AU11" s="474"/>
      <c r="AV11" s="474"/>
      <c r="AW11" s="478"/>
      <c r="AX11" s="479"/>
      <c r="AY11" s="474"/>
      <c r="AZ11" s="474"/>
      <c r="BA11" s="474"/>
      <c r="BB11" s="474"/>
      <c r="BC11" s="474"/>
      <c r="BD11" s="474"/>
      <c r="BE11" s="474"/>
      <c r="BF11" s="474"/>
      <c r="BG11" s="474"/>
      <c r="BH11" s="474"/>
      <c r="BI11" s="474"/>
      <c r="BJ11" s="474"/>
      <c r="BK11" s="474"/>
      <c r="BL11" s="474"/>
      <c r="BM11" s="478"/>
      <c r="BN11" s="480"/>
      <c r="BO11" s="474"/>
      <c r="BP11" s="474"/>
      <c r="BQ11" s="474"/>
      <c r="BR11" s="474"/>
      <c r="BS11" s="474"/>
      <c r="BT11" s="474"/>
      <c r="BU11" s="474"/>
      <c r="BV11" s="474"/>
      <c r="BW11" s="474"/>
      <c r="BX11" s="474"/>
      <c r="BY11" s="474"/>
      <c r="BZ11" s="474"/>
      <c r="CA11" s="474"/>
      <c r="CB11" s="474"/>
      <c r="CC11" s="478"/>
      <c r="CD11" s="480"/>
      <c r="CE11" s="474"/>
      <c r="CF11" s="474"/>
      <c r="CG11" s="474"/>
      <c r="CH11" s="474"/>
      <c r="CI11" s="474"/>
      <c r="CJ11" s="474"/>
      <c r="CK11" s="474"/>
      <c r="CL11" s="474"/>
      <c r="CM11" s="474"/>
      <c r="CN11" s="474"/>
      <c r="CO11" s="474"/>
      <c r="CP11" s="474"/>
      <c r="CQ11" s="474"/>
      <c r="CR11" s="474"/>
      <c r="CS11" s="478"/>
      <c r="CT11" s="481"/>
      <c r="CU11" s="464"/>
      <c r="CV11" s="464"/>
      <c r="CW11" s="464"/>
      <c r="CX11" s="464"/>
      <c r="CY11" s="464"/>
      <c r="CZ11" s="464"/>
      <c r="DA11" s="464"/>
      <c r="DB11" s="464"/>
      <c r="DC11" s="464"/>
      <c r="DD11" s="464"/>
      <c r="DE11" s="464"/>
      <c r="DF11" s="464"/>
      <c r="DG11" s="464"/>
      <c r="DH11" s="464"/>
      <c r="DI11" s="465"/>
    </row>
    <row r="12" spans="1:113" ht="12.75" x14ac:dyDescent="0.2">
      <c r="B12" s="466" t="s">
        <v>395</v>
      </c>
      <c r="C12" s="467">
        <v>447.6086598</v>
      </c>
      <c r="D12" s="467">
        <v>270.35318360000002</v>
      </c>
      <c r="E12" s="467">
        <v>1147.7104374</v>
      </c>
      <c r="F12" s="467">
        <v>32.926062200000004</v>
      </c>
      <c r="G12" s="467">
        <v>1511.8846060000001</v>
      </c>
      <c r="H12" s="467">
        <v>137.6187458</v>
      </c>
      <c r="I12" s="467">
        <v>970.96252359999994</v>
      </c>
      <c r="J12" s="467">
        <v>327.54569240000001</v>
      </c>
      <c r="K12" s="467">
        <v>3140.2800631999999</v>
      </c>
      <c r="L12" s="467">
        <v>23.9724614</v>
      </c>
      <c r="M12" s="467">
        <v>1410.4897512</v>
      </c>
      <c r="N12" s="467">
        <v>1021.5163368</v>
      </c>
      <c r="O12" s="467">
        <v>1532.2575794000002</v>
      </c>
      <c r="P12" s="467">
        <v>1687.3230933999998</v>
      </c>
      <c r="Q12" s="468">
        <f t="shared" si="0"/>
        <v>13662.449196199999</v>
      </c>
      <c r="R12" s="469"/>
      <c r="S12" s="475"/>
      <c r="T12" s="475"/>
      <c r="U12" s="475"/>
      <c r="V12" s="475"/>
      <c r="W12" s="475"/>
      <c r="X12" s="475"/>
      <c r="Y12" s="475"/>
      <c r="Z12" s="475"/>
      <c r="AA12" s="475"/>
      <c r="AB12" s="475"/>
      <c r="AC12" s="475"/>
      <c r="AD12" s="475"/>
      <c r="AE12" s="475"/>
      <c r="AF12" s="475"/>
      <c r="AG12" s="476"/>
      <c r="AH12" s="477"/>
      <c r="AI12" s="474"/>
      <c r="AJ12" s="474"/>
      <c r="AK12" s="474"/>
      <c r="AL12" s="474"/>
      <c r="AM12" s="474"/>
      <c r="AN12" s="474"/>
      <c r="AO12" s="474"/>
      <c r="AP12" s="474"/>
      <c r="AQ12" s="474"/>
      <c r="AR12" s="474"/>
      <c r="AS12" s="474"/>
      <c r="AT12" s="474"/>
      <c r="AU12" s="474"/>
      <c r="AV12" s="474"/>
      <c r="AW12" s="478"/>
      <c r="AX12" s="479"/>
      <c r="AY12" s="474"/>
      <c r="AZ12" s="474"/>
      <c r="BA12" s="474"/>
      <c r="BB12" s="474"/>
      <c r="BC12" s="474"/>
      <c r="BD12" s="474"/>
      <c r="BE12" s="474"/>
      <c r="BF12" s="474"/>
      <c r="BG12" s="474"/>
      <c r="BH12" s="474"/>
      <c r="BI12" s="474"/>
      <c r="BJ12" s="474"/>
      <c r="BK12" s="474"/>
      <c r="BL12" s="474"/>
      <c r="BM12" s="478"/>
      <c r="BN12" s="480"/>
      <c r="BO12" s="474"/>
      <c r="BP12" s="474"/>
      <c r="BQ12" s="474"/>
      <c r="BR12" s="474"/>
      <c r="BS12" s="474"/>
      <c r="BT12" s="474"/>
      <c r="BU12" s="474"/>
      <c r="BV12" s="474"/>
      <c r="BW12" s="474"/>
      <c r="BX12" s="474"/>
      <c r="BY12" s="474"/>
      <c r="BZ12" s="474"/>
      <c r="CA12" s="474"/>
      <c r="CB12" s="474"/>
      <c r="CC12" s="478"/>
      <c r="CD12" s="480"/>
      <c r="CE12" s="474"/>
      <c r="CF12" s="474"/>
      <c r="CG12" s="474"/>
      <c r="CH12" s="474"/>
      <c r="CI12" s="474"/>
      <c r="CJ12" s="474"/>
      <c r="CK12" s="474"/>
      <c r="CL12" s="474"/>
      <c r="CM12" s="474"/>
      <c r="CN12" s="474"/>
      <c r="CO12" s="474"/>
      <c r="CP12" s="474"/>
      <c r="CQ12" s="474"/>
      <c r="CR12" s="474"/>
      <c r="CS12" s="478"/>
      <c r="CT12" s="481"/>
      <c r="CU12" s="464"/>
      <c r="CV12" s="464"/>
      <c r="CW12" s="464"/>
      <c r="CX12" s="464"/>
      <c r="CY12" s="464"/>
      <c r="CZ12" s="464"/>
      <c r="DA12" s="464"/>
      <c r="DB12" s="464"/>
      <c r="DC12" s="464"/>
      <c r="DD12" s="464"/>
      <c r="DE12" s="464"/>
      <c r="DF12" s="464"/>
      <c r="DG12" s="464"/>
      <c r="DH12" s="464"/>
      <c r="DI12" s="465"/>
    </row>
    <row r="13" spans="1:113" ht="12.75" x14ac:dyDescent="0.2">
      <c r="A13" s="431"/>
      <c r="B13" s="466" t="s">
        <v>396</v>
      </c>
      <c r="C13" s="474">
        <v>34.43298940559567</v>
      </c>
      <c r="D13" s="467">
        <v>52.512192671135644</v>
      </c>
      <c r="E13" s="467">
        <v>481.24141520127188</v>
      </c>
      <c r="F13" s="467">
        <v>2.0797551453354304</v>
      </c>
      <c r="G13" s="467">
        <v>347.43835200091104</v>
      </c>
      <c r="H13" s="467">
        <v>48.942582675645674</v>
      </c>
      <c r="I13" s="467">
        <v>392.53822454081148</v>
      </c>
      <c r="J13" s="474">
        <v>78.710210997907041</v>
      </c>
      <c r="K13" s="467">
        <v>615.43540686789379</v>
      </c>
      <c r="L13" s="467">
        <v>0.21812660829072394</v>
      </c>
      <c r="M13" s="474">
        <v>244.73512030958875</v>
      </c>
      <c r="N13" s="467">
        <v>233.01586469820137</v>
      </c>
      <c r="O13" s="467">
        <v>73.880313217417267</v>
      </c>
      <c r="P13" s="467">
        <v>450.02091073280042</v>
      </c>
      <c r="Q13" s="468">
        <f t="shared" si="0"/>
        <v>3055.2014650728061</v>
      </c>
      <c r="R13" s="469"/>
      <c r="S13" s="475"/>
      <c r="T13" s="475"/>
      <c r="U13" s="475"/>
      <c r="V13" s="475"/>
      <c r="W13" s="475"/>
      <c r="X13" s="475"/>
      <c r="Y13" s="475"/>
      <c r="Z13" s="475"/>
      <c r="AA13" s="475"/>
      <c r="AB13" s="475"/>
      <c r="AC13" s="475"/>
      <c r="AD13" s="475"/>
      <c r="AE13" s="475"/>
      <c r="AF13" s="475"/>
      <c r="AG13" s="476"/>
      <c r="AH13" s="477"/>
      <c r="AI13" s="474"/>
      <c r="AJ13" s="474"/>
      <c r="AK13" s="474"/>
      <c r="AL13" s="474"/>
      <c r="AM13" s="474"/>
      <c r="AN13" s="474"/>
      <c r="AO13" s="474"/>
      <c r="AP13" s="474"/>
      <c r="AQ13" s="474"/>
      <c r="AR13" s="474"/>
      <c r="AS13" s="474"/>
      <c r="AT13" s="474"/>
      <c r="AU13" s="474"/>
      <c r="AV13" s="474"/>
      <c r="AW13" s="478"/>
      <c r="AX13" s="479"/>
      <c r="AY13" s="474"/>
      <c r="AZ13" s="474"/>
      <c r="BA13" s="474"/>
      <c r="BB13" s="474"/>
      <c r="BC13" s="474"/>
      <c r="BD13" s="474"/>
      <c r="BE13" s="474"/>
      <c r="BF13" s="474"/>
      <c r="BG13" s="474"/>
      <c r="BH13" s="474"/>
      <c r="BI13" s="474"/>
      <c r="BJ13" s="474"/>
      <c r="BK13" s="474"/>
      <c r="BL13" s="474"/>
      <c r="BM13" s="478"/>
      <c r="BN13" s="480"/>
      <c r="BO13" s="474"/>
      <c r="BP13" s="474"/>
      <c r="BQ13" s="474"/>
      <c r="BR13" s="474"/>
      <c r="BS13" s="474"/>
      <c r="BT13" s="474"/>
      <c r="BU13" s="474"/>
      <c r="BV13" s="474"/>
      <c r="BW13" s="474"/>
      <c r="BX13" s="474"/>
      <c r="BY13" s="474"/>
      <c r="BZ13" s="474"/>
      <c r="CA13" s="474"/>
      <c r="CB13" s="474"/>
      <c r="CC13" s="478"/>
      <c r="CD13" s="480"/>
      <c r="CE13" s="474"/>
      <c r="CF13" s="474"/>
      <c r="CG13" s="474"/>
      <c r="CH13" s="474"/>
      <c r="CI13" s="474"/>
      <c r="CJ13" s="474"/>
      <c r="CK13" s="474"/>
      <c r="CL13" s="474"/>
      <c r="CM13" s="474"/>
      <c r="CN13" s="474"/>
      <c r="CO13" s="474"/>
      <c r="CP13" s="474"/>
      <c r="CQ13" s="474"/>
      <c r="CR13" s="474"/>
      <c r="CS13" s="478"/>
      <c r="CT13" s="481"/>
      <c r="CU13" s="464"/>
      <c r="CV13" s="464"/>
      <c r="CW13" s="464"/>
      <c r="CX13" s="464"/>
      <c r="CY13" s="464"/>
      <c r="CZ13" s="464"/>
      <c r="DA13" s="464"/>
      <c r="DB13" s="464"/>
      <c r="DC13" s="464"/>
      <c r="DD13" s="464"/>
      <c r="DE13" s="464"/>
      <c r="DF13" s="464"/>
      <c r="DG13" s="464"/>
      <c r="DH13" s="464"/>
      <c r="DI13" s="465"/>
    </row>
    <row r="14" spans="1:113" ht="12.75" x14ac:dyDescent="0.2">
      <c r="A14" s="482"/>
      <c r="B14" s="483" t="s">
        <v>397</v>
      </c>
      <c r="C14" s="474">
        <v>94.894860648838616</v>
      </c>
      <c r="D14" s="467">
        <v>50.750582106510777</v>
      </c>
      <c r="E14" s="467">
        <v>172.18761577757923</v>
      </c>
      <c r="F14" s="467">
        <v>9.6554336986902207</v>
      </c>
      <c r="G14" s="467">
        <v>240.03077141562332</v>
      </c>
      <c r="H14" s="467">
        <v>51.079750504887151</v>
      </c>
      <c r="I14" s="467">
        <v>161.87045760663142</v>
      </c>
      <c r="J14" s="467">
        <v>59.076999358145727</v>
      </c>
      <c r="K14" s="467">
        <v>347.85097578716613</v>
      </c>
      <c r="L14" s="467">
        <v>6.162342092700853</v>
      </c>
      <c r="M14" s="467">
        <v>165.77068046146266</v>
      </c>
      <c r="N14" s="467">
        <v>278.27589157851827</v>
      </c>
      <c r="O14" s="467">
        <v>171.00215925469485</v>
      </c>
      <c r="P14" s="467">
        <v>227.31072883411525</v>
      </c>
      <c r="Q14" s="468">
        <f t="shared" si="0"/>
        <v>2035.9192491255642</v>
      </c>
      <c r="R14" s="484"/>
      <c r="S14" s="467">
        <v>9.5350260869565204E-2</v>
      </c>
      <c r="T14" s="474">
        <v>0.2433940869565217</v>
      </c>
      <c r="U14" s="467">
        <v>0.71763617391304346</v>
      </c>
      <c r="V14" s="467">
        <v>2.5092173913043476E-2</v>
      </c>
      <c r="W14" s="467">
        <v>0.79040347826086965</v>
      </c>
      <c r="X14" s="467">
        <v>9.5350260869565204E-2</v>
      </c>
      <c r="Y14" s="467">
        <v>1.4779290434782608</v>
      </c>
      <c r="Z14" s="467">
        <v>0.15557147826086956</v>
      </c>
      <c r="AA14" s="467">
        <v>1.7915812173913044</v>
      </c>
      <c r="AB14" s="467">
        <v>0</v>
      </c>
      <c r="AC14" s="467">
        <v>1.003686956521739</v>
      </c>
      <c r="AD14" s="467">
        <v>1.9973370434782607</v>
      </c>
      <c r="AE14" s="467">
        <v>0.75778365217391297</v>
      </c>
      <c r="AF14" s="467">
        <v>1.2370441739130436</v>
      </c>
      <c r="AG14" s="470">
        <f>SUM(S14:AF14)</f>
        <v>10.388159999999999</v>
      </c>
      <c r="AH14" s="471"/>
      <c r="AI14" s="474">
        <v>0.31783420289855074</v>
      </c>
      <c r="AJ14" s="467">
        <v>0.81131362318840583</v>
      </c>
      <c r="AK14" s="474">
        <v>2.3921205797101446</v>
      </c>
      <c r="AL14" s="474">
        <v>8.3640579710144936E-2</v>
      </c>
      <c r="AM14" s="474">
        <v>2.6346782608695656</v>
      </c>
      <c r="AN14" s="474">
        <v>0.31783420289855074</v>
      </c>
      <c r="AO14" s="474">
        <v>4.9264301449275374</v>
      </c>
      <c r="AP14" s="474">
        <v>0.51857159420289856</v>
      </c>
      <c r="AQ14" s="474">
        <v>5.9719373913043485</v>
      </c>
      <c r="AR14" s="474">
        <v>0</v>
      </c>
      <c r="AS14" s="474">
        <v>3.345623188405797</v>
      </c>
      <c r="AT14" s="467">
        <v>6.657790144927537</v>
      </c>
      <c r="AU14" s="467">
        <v>2.525945507246377</v>
      </c>
      <c r="AV14" s="474">
        <v>4.1234805797101455</v>
      </c>
      <c r="AW14" s="478">
        <f>SUM(AI14:AV14)</f>
        <v>34.627200000000002</v>
      </c>
      <c r="AX14" s="479"/>
      <c r="AY14" s="474">
        <v>6.9923524637681159E-2</v>
      </c>
      <c r="AZ14" s="474">
        <v>0.17848899710144925</v>
      </c>
      <c r="BA14" s="474">
        <v>0.52626652753623182</v>
      </c>
      <c r="BB14" s="474">
        <v>1.8400927536231883E-2</v>
      </c>
      <c r="BC14" s="474">
        <v>0.57962921739130435</v>
      </c>
      <c r="BD14" s="474">
        <v>6.9923524637681159E-2</v>
      </c>
      <c r="BE14" s="474">
        <v>1.083814631884058</v>
      </c>
      <c r="BF14" s="474">
        <v>0.11408575072463768</v>
      </c>
      <c r="BG14" s="467">
        <v>1.3138262260869564</v>
      </c>
      <c r="BH14" s="467">
        <v>0</v>
      </c>
      <c r="BI14" s="474">
        <v>0.73603710144927526</v>
      </c>
      <c r="BJ14" s="474">
        <v>1.464713831884058</v>
      </c>
      <c r="BK14" s="474">
        <v>0.5557080115942028</v>
      </c>
      <c r="BL14" s="474">
        <v>0.90716572753623193</v>
      </c>
      <c r="BM14" s="470">
        <f>SUM(AY14:BL14)</f>
        <v>7.6179840000000008</v>
      </c>
      <c r="BN14" s="471"/>
      <c r="BO14" s="474">
        <v>9.5350260869565204E-2</v>
      </c>
      <c r="BP14" s="474">
        <v>0.2433940869565217</v>
      </c>
      <c r="BQ14" s="474">
        <v>0.71763617391304346</v>
      </c>
      <c r="BR14" s="474">
        <v>2.5092173913043476E-2</v>
      </c>
      <c r="BS14" s="474">
        <v>0.79040347826086965</v>
      </c>
      <c r="BT14" s="474">
        <v>9.5350260869565204E-2</v>
      </c>
      <c r="BU14" s="474">
        <v>1.4779290434782608</v>
      </c>
      <c r="BV14" s="474">
        <v>0.15557147826086956</v>
      </c>
      <c r="BW14" s="474">
        <v>1.7915812173913044</v>
      </c>
      <c r="BX14" s="467">
        <v>0</v>
      </c>
      <c r="BY14" s="467">
        <v>1.003686956521739</v>
      </c>
      <c r="BZ14" s="474">
        <v>1.9973370434782607</v>
      </c>
      <c r="CA14" s="474">
        <v>0.75778365217391297</v>
      </c>
      <c r="CB14" s="474">
        <v>1.2370441739130436</v>
      </c>
      <c r="CC14" s="470">
        <f>SUM(BO14:CB14)</f>
        <v>10.388159999999999</v>
      </c>
      <c r="CD14" s="471"/>
      <c r="CE14" s="474">
        <v>9.5350260869565204E-2</v>
      </c>
      <c r="CF14" s="474">
        <v>0.2433940869565217</v>
      </c>
      <c r="CG14" s="474">
        <v>0.71763617391304346</v>
      </c>
      <c r="CH14" s="474">
        <v>2.5092173913043476E-2</v>
      </c>
      <c r="CI14" s="474">
        <v>0.79040347826086965</v>
      </c>
      <c r="CJ14" s="474">
        <v>9.5350260869565204E-2</v>
      </c>
      <c r="CK14" s="474">
        <v>1.4779290434782608</v>
      </c>
      <c r="CL14" s="474">
        <v>0.15557147826086956</v>
      </c>
      <c r="CM14" s="474">
        <v>1.7915812173913044</v>
      </c>
      <c r="CN14" s="467">
        <v>0</v>
      </c>
      <c r="CO14" s="467">
        <v>1.003686956521739</v>
      </c>
      <c r="CP14" s="474">
        <v>1.9973370434782607</v>
      </c>
      <c r="CQ14" s="474">
        <v>0.75778365217391297</v>
      </c>
      <c r="CR14" s="474">
        <v>1.2370441739130436</v>
      </c>
      <c r="CS14" s="470">
        <f t="shared" ref="CS14:CS20" si="1">SUM(CE14:CR14)</f>
        <v>10.388159999999999</v>
      </c>
      <c r="CT14" s="471"/>
      <c r="CU14" s="464"/>
      <c r="CV14" s="464"/>
      <c r="CW14" s="464"/>
      <c r="CX14" s="464"/>
      <c r="CY14" s="464"/>
      <c r="CZ14" s="464"/>
      <c r="DA14" s="464"/>
      <c r="DB14" s="464"/>
      <c r="DC14" s="464"/>
      <c r="DD14" s="464"/>
      <c r="DE14" s="464"/>
      <c r="DF14" s="464"/>
      <c r="DG14" s="464"/>
      <c r="DH14" s="464"/>
      <c r="DI14" s="465"/>
    </row>
    <row r="15" spans="1:113" ht="4.9000000000000004" customHeight="1" x14ac:dyDescent="0.2">
      <c r="A15" s="482"/>
      <c r="B15" s="483"/>
      <c r="C15" s="474"/>
      <c r="D15" s="467"/>
      <c r="E15" s="467"/>
      <c r="F15" s="467"/>
      <c r="G15" s="467"/>
      <c r="H15" s="467"/>
      <c r="I15" s="467"/>
      <c r="J15" s="467"/>
      <c r="K15" s="467"/>
      <c r="L15" s="467"/>
      <c r="M15" s="467"/>
      <c r="N15" s="467"/>
      <c r="O15" s="467"/>
      <c r="P15" s="467"/>
      <c r="Q15" s="468"/>
      <c r="R15" s="484"/>
      <c r="S15" s="467"/>
      <c r="T15" s="474"/>
      <c r="U15" s="467"/>
      <c r="V15" s="467"/>
      <c r="W15" s="467"/>
      <c r="X15" s="467"/>
      <c r="Y15" s="467"/>
      <c r="Z15" s="467"/>
      <c r="AA15" s="467"/>
      <c r="AB15" s="467"/>
      <c r="AC15" s="467"/>
      <c r="AD15" s="467"/>
      <c r="AE15" s="467"/>
      <c r="AF15" s="467"/>
      <c r="AG15" s="470"/>
      <c r="AH15" s="471"/>
      <c r="AI15" s="474"/>
      <c r="AJ15" s="467"/>
      <c r="AK15" s="474"/>
      <c r="AL15" s="474"/>
      <c r="AM15" s="474"/>
      <c r="AN15" s="474"/>
      <c r="AO15" s="474"/>
      <c r="AP15" s="474"/>
      <c r="AQ15" s="474"/>
      <c r="AR15" s="474"/>
      <c r="AS15" s="474"/>
      <c r="AT15" s="467"/>
      <c r="AU15" s="467"/>
      <c r="AV15" s="474"/>
      <c r="AW15" s="478"/>
      <c r="AX15" s="479"/>
      <c r="AY15" s="474"/>
      <c r="AZ15" s="474"/>
      <c r="BA15" s="474"/>
      <c r="BB15" s="474"/>
      <c r="BC15" s="474"/>
      <c r="BD15" s="474"/>
      <c r="BE15" s="474"/>
      <c r="BF15" s="474"/>
      <c r="BG15" s="467"/>
      <c r="BH15" s="467"/>
      <c r="BI15" s="474"/>
      <c r="BJ15" s="474"/>
      <c r="BK15" s="474"/>
      <c r="BL15" s="474"/>
      <c r="BM15" s="470"/>
      <c r="BN15" s="471"/>
      <c r="BO15" s="474"/>
      <c r="BP15" s="474"/>
      <c r="BQ15" s="474"/>
      <c r="BR15" s="474"/>
      <c r="BS15" s="474"/>
      <c r="BT15" s="474"/>
      <c r="BU15" s="474"/>
      <c r="BV15" s="474"/>
      <c r="BW15" s="474"/>
      <c r="BX15" s="467"/>
      <c r="BY15" s="467"/>
      <c r="BZ15" s="474"/>
      <c r="CA15" s="474"/>
      <c r="CB15" s="474"/>
      <c r="CC15" s="470"/>
      <c r="CD15" s="471"/>
      <c r="CE15" s="467"/>
      <c r="CF15" s="467"/>
      <c r="CG15" s="467"/>
      <c r="CH15" s="467"/>
      <c r="CI15" s="467"/>
      <c r="CJ15" s="467"/>
      <c r="CK15" s="467"/>
      <c r="CL15" s="467"/>
      <c r="CM15" s="467"/>
      <c r="CN15" s="467"/>
      <c r="CO15" s="467"/>
      <c r="CP15" s="467"/>
      <c r="CQ15" s="467"/>
      <c r="CR15" s="467"/>
      <c r="CS15" s="470"/>
      <c r="CT15" s="471"/>
      <c r="CU15" s="464"/>
      <c r="CV15" s="464"/>
      <c r="CW15" s="464"/>
      <c r="CX15" s="464"/>
      <c r="CY15" s="464"/>
      <c r="CZ15" s="464"/>
      <c r="DA15" s="464"/>
      <c r="DB15" s="464"/>
      <c r="DC15" s="464"/>
      <c r="DD15" s="464"/>
      <c r="DE15" s="464"/>
      <c r="DF15" s="464"/>
      <c r="DG15" s="464"/>
      <c r="DH15" s="464"/>
      <c r="DI15" s="465"/>
    </row>
    <row r="16" spans="1:113" ht="12.75" x14ac:dyDescent="0.2">
      <c r="A16" s="431"/>
      <c r="B16" s="466" t="s">
        <v>398</v>
      </c>
      <c r="C16" s="472">
        <v>394.06320209655667</v>
      </c>
      <c r="D16" s="472">
        <v>864.11956903934561</v>
      </c>
      <c r="E16" s="472">
        <v>763.59037476841263</v>
      </c>
      <c r="F16" s="472">
        <v>142.42936551394106</v>
      </c>
      <c r="G16" s="472">
        <v>2242.8353552818417</v>
      </c>
      <c r="H16" s="472">
        <v>727.24396400305432</v>
      </c>
      <c r="I16" s="472">
        <v>1770.655435816918</v>
      </c>
      <c r="J16" s="472">
        <v>678.00900726730015</v>
      </c>
      <c r="K16" s="472">
        <v>1460.6282713854425</v>
      </c>
      <c r="L16" s="472">
        <v>106.29098672561335</v>
      </c>
      <c r="M16" s="472">
        <v>548.14752467441065</v>
      </c>
      <c r="N16" s="472">
        <v>410.18932268951869</v>
      </c>
      <c r="O16" s="472">
        <v>827.40116702483078</v>
      </c>
      <c r="P16" s="472">
        <v>2874.0989445028135</v>
      </c>
      <c r="Q16" s="468">
        <f>SUM(C16:P16)</f>
        <v>13809.70249079</v>
      </c>
      <c r="R16" s="471"/>
      <c r="S16" s="485">
        <v>481.60637362478758</v>
      </c>
      <c r="T16" s="485">
        <v>406.76684180280745</v>
      </c>
      <c r="U16" s="485">
        <v>942.74087770379072</v>
      </c>
      <c r="V16" s="485">
        <v>48.330974331901189</v>
      </c>
      <c r="W16" s="485">
        <v>1508.7651921009849</v>
      </c>
      <c r="X16" s="485">
        <v>266.98312681725184</v>
      </c>
      <c r="Y16" s="485">
        <v>925.47076505326709</v>
      </c>
      <c r="Z16" s="485">
        <v>376.76133463847623</v>
      </c>
      <c r="AA16" s="485">
        <v>2739.4467939199444</v>
      </c>
      <c r="AB16" s="485">
        <v>26.904431965022162</v>
      </c>
      <c r="AC16" s="485">
        <v>1379.6188897146735</v>
      </c>
      <c r="AD16" s="485">
        <v>1044.2963310673451</v>
      </c>
      <c r="AE16" s="485">
        <v>1035.2651567516373</v>
      </c>
      <c r="AF16" s="485">
        <v>2026.6240505081109</v>
      </c>
      <c r="AG16" s="470">
        <f t="shared" ref="AG16:AG20" si="2">SUM(S16:AF16)</f>
        <v>13209.58114</v>
      </c>
      <c r="AH16" s="471"/>
      <c r="AI16" s="485">
        <v>2145.3704103646328</v>
      </c>
      <c r="AJ16" s="485">
        <v>5220.0859174541938</v>
      </c>
      <c r="AK16" s="485">
        <v>4062.8208981461107</v>
      </c>
      <c r="AL16" s="485">
        <v>1044.2418302776864</v>
      </c>
      <c r="AM16" s="485">
        <v>12347.400014628334</v>
      </c>
      <c r="AN16" s="485">
        <v>4623.5977569221768</v>
      </c>
      <c r="AO16" s="485">
        <v>9878.338212346358</v>
      </c>
      <c r="AP16" s="485">
        <v>3943.5358528953038</v>
      </c>
      <c r="AQ16" s="485">
        <v>8026.5203968415517</v>
      </c>
      <c r="AR16" s="485">
        <v>787.80962747300316</v>
      </c>
      <c r="AS16" s="485">
        <v>3032.5176048642088</v>
      </c>
      <c r="AT16" s="485">
        <v>2304.3811021318252</v>
      </c>
      <c r="AU16" s="485">
        <v>4514.0477776536745</v>
      </c>
      <c r="AV16" s="485">
        <v>16034.160348000942</v>
      </c>
      <c r="AW16" s="478">
        <f t="shared" ref="AW16:AW20" si="3">SUM(AI16:AV16)</f>
        <v>77964.827749999997</v>
      </c>
      <c r="AX16" s="479"/>
      <c r="AY16" s="485">
        <v>510.89181728520282</v>
      </c>
      <c r="AZ16" s="485">
        <v>411.49431189537165</v>
      </c>
      <c r="BA16" s="485">
        <v>983.88725664028243</v>
      </c>
      <c r="BB16" s="485">
        <v>52.134837113344744</v>
      </c>
      <c r="BC16" s="485">
        <v>1523.9435386784512</v>
      </c>
      <c r="BD16" s="485">
        <v>274.98315076355811</v>
      </c>
      <c r="BE16" s="485">
        <v>900.57271087754145</v>
      </c>
      <c r="BF16" s="485">
        <v>379.17264071235155</v>
      </c>
      <c r="BG16" s="485">
        <v>2933.1812593520467</v>
      </c>
      <c r="BH16" s="485">
        <v>28.771856729111757</v>
      </c>
      <c r="BI16" s="485">
        <v>1494.0315898103918</v>
      </c>
      <c r="BJ16" s="485">
        <v>1133.3221967887412</v>
      </c>
      <c r="BK16" s="485">
        <v>1082.5448334119187</v>
      </c>
      <c r="BL16" s="485">
        <v>2050.6337379416873</v>
      </c>
      <c r="BM16" s="470">
        <f>SUM(AY16:BL16)</f>
        <v>13759.565738000003</v>
      </c>
      <c r="BN16" s="471"/>
      <c r="BO16" s="485">
        <v>313.09206285987545</v>
      </c>
      <c r="BP16" s="485">
        <v>803.34246509139086</v>
      </c>
      <c r="BQ16" s="485">
        <v>596.92854779413972</v>
      </c>
      <c r="BR16" s="485">
        <v>169.18195650234091</v>
      </c>
      <c r="BS16" s="485">
        <v>1776.0668187738602</v>
      </c>
      <c r="BT16" s="485">
        <v>737.51183985954242</v>
      </c>
      <c r="BU16" s="485">
        <v>1428.3611778303773</v>
      </c>
      <c r="BV16" s="485">
        <v>590.49008965008863</v>
      </c>
      <c r="BW16" s="485">
        <v>1226.4606475893215</v>
      </c>
      <c r="BX16" s="485">
        <v>127.92617930684598</v>
      </c>
      <c r="BY16" s="485">
        <v>472.14780785994645</v>
      </c>
      <c r="BZ16" s="485">
        <v>359.89335618257815</v>
      </c>
      <c r="CA16" s="485">
        <v>678.89742777891968</v>
      </c>
      <c r="CB16" s="485">
        <v>2322.8285203207729</v>
      </c>
      <c r="CC16" s="470">
        <f t="shared" ref="CC16:CC20" si="4">SUM(BO16:CB16)</f>
        <v>11603.1288974</v>
      </c>
      <c r="CD16" s="471"/>
      <c r="CE16" s="485">
        <v>309.81614539915648</v>
      </c>
      <c r="CF16" s="485">
        <v>800.89586579755098</v>
      </c>
      <c r="CG16" s="485">
        <v>589.89882541570159</v>
      </c>
      <c r="CH16" s="485">
        <v>168.90296687246379</v>
      </c>
      <c r="CI16" s="485">
        <v>1766.6481324074414</v>
      </c>
      <c r="CJ16" s="485">
        <v>735.94378368679941</v>
      </c>
      <c r="CK16" s="485">
        <v>1422.8438350358451</v>
      </c>
      <c r="CL16" s="485">
        <v>588.18961935705954</v>
      </c>
      <c r="CM16" s="485">
        <v>1205.0065974112238</v>
      </c>
      <c r="CN16" s="485">
        <v>127.28288089200738</v>
      </c>
      <c r="CO16" s="485">
        <v>461.38520247810038</v>
      </c>
      <c r="CP16" s="485">
        <v>351.79495421099347</v>
      </c>
      <c r="CQ16" s="485">
        <v>670.64435729593367</v>
      </c>
      <c r="CR16" s="485">
        <v>2310.1615596397228</v>
      </c>
      <c r="CS16" s="470">
        <f t="shared" si="1"/>
        <v>11509.4147259</v>
      </c>
      <c r="CT16" s="471"/>
      <c r="CU16" s="485">
        <v>73.728106216848857</v>
      </c>
      <c r="CV16" s="485">
        <v>84.964739022165276</v>
      </c>
      <c r="CW16" s="485">
        <v>142.4559680400227</v>
      </c>
      <c r="CX16" s="485">
        <v>12.750207414436868</v>
      </c>
      <c r="CY16" s="485">
        <v>274.17093699487106</v>
      </c>
      <c r="CZ16" s="485">
        <v>62.346647696804808</v>
      </c>
      <c r="DA16" s="485">
        <v>183.65131175272199</v>
      </c>
      <c r="DB16" s="485">
        <v>73.567166844406984</v>
      </c>
      <c r="DC16" s="485">
        <v>397.2196376826771</v>
      </c>
      <c r="DD16" s="485">
        <v>8.3453189636612954</v>
      </c>
      <c r="DE16" s="485">
        <v>193.63567019057399</v>
      </c>
      <c r="DF16" s="485">
        <v>146.73799765178498</v>
      </c>
      <c r="DG16" s="485">
        <v>159.26310553194938</v>
      </c>
      <c r="DH16" s="485">
        <v>364.93476599707481</v>
      </c>
      <c r="DI16" s="465">
        <f>SUM(CU16:DH16)</f>
        <v>2177.7715800000005</v>
      </c>
    </row>
    <row r="17" spans="1:113" ht="12.75" x14ac:dyDescent="0.2">
      <c r="A17" s="425"/>
      <c r="B17" s="466" t="s">
        <v>399</v>
      </c>
      <c r="C17" s="485">
        <v>5.2155423360561626</v>
      </c>
      <c r="D17" s="485">
        <v>3.81239159133326</v>
      </c>
      <c r="E17" s="485">
        <v>12.893688843999465</v>
      </c>
      <c r="F17" s="485">
        <v>0.3689335606983431</v>
      </c>
      <c r="G17" s="485">
        <v>17.632242745480578</v>
      </c>
      <c r="H17" s="485">
        <v>1.2114178014883126</v>
      </c>
      <c r="I17" s="485">
        <v>11.217158487060658</v>
      </c>
      <c r="J17" s="485">
        <v>4.0449869344503648</v>
      </c>
      <c r="K17" s="485">
        <v>57.450737226789954</v>
      </c>
      <c r="L17" s="485">
        <v>0.28173960607332177</v>
      </c>
      <c r="M17" s="485">
        <v>22.517448127993198</v>
      </c>
      <c r="N17" s="485">
        <v>10.581798953896971</v>
      </c>
      <c r="O17" s="485">
        <v>42.693472929639938</v>
      </c>
      <c r="P17" s="485">
        <v>18.430739355039464</v>
      </c>
      <c r="Q17" s="468">
        <f>SUM(C17:P17)</f>
        <v>208.35229849999999</v>
      </c>
      <c r="R17" s="471"/>
      <c r="S17" s="485">
        <v>140.39695243705282</v>
      </c>
      <c r="T17" s="485">
        <v>102.62559987665146</v>
      </c>
      <c r="U17" s="485">
        <v>347.0846371727464</v>
      </c>
      <c r="V17" s="485">
        <v>9.9313061300860372</v>
      </c>
      <c r="W17" s="485">
        <v>474.6415591303043</v>
      </c>
      <c r="X17" s="485">
        <v>32.610101979454477</v>
      </c>
      <c r="Y17" s="485">
        <v>301.95419097634954</v>
      </c>
      <c r="Z17" s="485">
        <v>108.88682358467057</v>
      </c>
      <c r="AA17" s="485">
        <v>1546.5138430843319</v>
      </c>
      <c r="AB17" s="485">
        <v>7.5841359392397845</v>
      </c>
      <c r="AC17" s="485">
        <v>606.14618579056685</v>
      </c>
      <c r="AD17" s="485">
        <v>284.85097592978883</v>
      </c>
      <c r="AE17" s="485">
        <v>1149.2637010799863</v>
      </c>
      <c r="AF17" s="485">
        <v>496.13625388877091</v>
      </c>
      <c r="AG17" s="470">
        <f t="shared" si="2"/>
        <v>5608.6262670000006</v>
      </c>
      <c r="AH17" s="471"/>
      <c r="AI17" s="485">
        <v>82.221224832134112</v>
      </c>
      <c r="AJ17" s="485">
        <v>60.101037625969738</v>
      </c>
      <c r="AK17" s="485">
        <v>203.26455448920811</v>
      </c>
      <c r="AL17" s="485">
        <v>5.8161102504319926</v>
      </c>
      <c r="AM17" s="485">
        <v>277.96622127837571</v>
      </c>
      <c r="AN17" s="485">
        <v>19.097583530908103</v>
      </c>
      <c r="AO17" s="485">
        <v>176.83463205088327</v>
      </c>
      <c r="AP17" s="485">
        <v>63.767822932097658</v>
      </c>
      <c r="AQ17" s="485">
        <v>905.69104379423982</v>
      </c>
      <c r="AR17" s="485">
        <v>4.4415276499487009</v>
      </c>
      <c r="AS17" s="485">
        <v>354.97979805061436</v>
      </c>
      <c r="AT17" s="485">
        <v>166.81840829897456</v>
      </c>
      <c r="AU17" s="485">
        <v>673.04786548179925</v>
      </c>
      <c r="AV17" s="485">
        <v>290.55424473441451</v>
      </c>
      <c r="AW17" s="478">
        <f t="shared" si="3"/>
        <v>3284.6020750000002</v>
      </c>
      <c r="AX17" s="479"/>
      <c r="AY17" s="485">
        <v>146.36285465661913</v>
      </c>
      <c r="AZ17" s="485">
        <v>106.98648010560758</v>
      </c>
      <c r="BA17" s="485">
        <v>361.83334055514098</v>
      </c>
      <c r="BB17" s="485">
        <v>10.353318148553722</v>
      </c>
      <c r="BC17" s="485">
        <v>494.81055198920166</v>
      </c>
      <c r="BD17" s="485">
        <v>33.995806415359063</v>
      </c>
      <c r="BE17" s="485">
        <v>314.78516164119225</v>
      </c>
      <c r="BF17" s="485">
        <v>113.51376264017863</v>
      </c>
      <c r="BG17" s="485">
        <v>1612.2300157568368</v>
      </c>
      <c r="BH17" s="485">
        <v>7.9064094120467461</v>
      </c>
      <c r="BI17" s="485">
        <v>631.90321835016528</v>
      </c>
      <c r="BJ17" s="485">
        <v>296.95517790886726</v>
      </c>
      <c r="BK17" s="485">
        <v>1198.09948238524</v>
      </c>
      <c r="BL17" s="485">
        <v>517.21862303499142</v>
      </c>
      <c r="BM17" s="470">
        <f>SUM(AY17:BL17)</f>
        <v>5846.9542030000002</v>
      </c>
      <c r="BN17" s="471"/>
      <c r="BO17" s="485">
        <v>15.128291857641845</v>
      </c>
      <c r="BP17" s="485">
        <v>11.058288659760221</v>
      </c>
      <c r="BQ17" s="485">
        <v>37.399655756824473</v>
      </c>
      <c r="BR17" s="485">
        <v>1.0701350353804235</v>
      </c>
      <c r="BS17" s="485">
        <v>51.144386752332167</v>
      </c>
      <c r="BT17" s="485">
        <v>3.5138593230778201</v>
      </c>
      <c r="BU17" s="485">
        <v>32.536682950980946</v>
      </c>
      <c r="BV17" s="485">
        <v>11.732958714890996</v>
      </c>
      <c r="BW17" s="485">
        <v>166.64259710731807</v>
      </c>
      <c r="BX17" s="485">
        <v>0.81721875001732469</v>
      </c>
      <c r="BY17" s="485">
        <v>65.314497557541046</v>
      </c>
      <c r="BZ17" s="485">
        <v>30.693748154768834</v>
      </c>
      <c r="CA17" s="485">
        <v>123.83742231959701</v>
      </c>
      <c r="CB17" s="485">
        <v>53.460519759868788</v>
      </c>
      <c r="CC17" s="470">
        <f t="shared" si="4"/>
        <v>604.35026269999992</v>
      </c>
      <c r="CD17" s="471"/>
      <c r="CE17" s="485">
        <v>12.901610633003489</v>
      </c>
      <c r="CF17" s="485">
        <v>9.4306572016269463</v>
      </c>
      <c r="CG17" s="485">
        <v>31.894929111853475</v>
      </c>
      <c r="CH17" s="485">
        <v>0.91262554167604149</v>
      </c>
      <c r="CI17" s="485">
        <v>43.616620445421923</v>
      </c>
      <c r="CJ17" s="485">
        <v>2.9966664599083064</v>
      </c>
      <c r="CK17" s="485">
        <v>27.747720540636934</v>
      </c>
      <c r="CL17" s="485">
        <v>10.006024892768323</v>
      </c>
      <c r="CM17" s="485">
        <v>142.11504662802167</v>
      </c>
      <c r="CN17" s="485">
        <v>0.69693513411346997</v>
      </c>
      <c r="CO17" s="485">
        <v>55.701081398161485</v>
      </c>
      <c r="CP17" s="485">
        <v>26.176040975853034</v>
      </c>
      <c r="CQ17" s="485">
        <v>105.61021823195455</v>
      </c>
      <c r="CR17" s="485">
        <v>45.591849805000308</v>
      </c>
      <c r="CS17" s="470">
        <f t="shared" si="1"/>
        <v>515.39802699999996</v>
      </c>
      <c r="CT17" s="471"/>
      <c r="CU17" s="485">
        <v>3.4901624635577444</v>
      </c>
      <c r="CV17" s="485">
        <v>2.5511950955643132</v>
      </c>
      <c r="CW17" s="485">
        <v>8.6282625891114222</v>
      </c>
      <c r="CX17" s="485">
        <v>0.24688478822122523</v>
      </c>
      <c r="CY17" s="485">
        <v>11.799231568533086</v>
      </c>
      <c r="CZ17" s="485">
        <v>0.81066256699917338</v>
      </c>
      <c r="DA17" s="485">
        <v>7.5063536976139531</v>
      </c>
      <c r="DB17" s="485">
        <v>2.7068443997859539</v>
      </c>
      <c r="DC17" s="485">
        <v>38.445169006965322</v>
      </c>
      <c r="DD17" s="485">
        <v>0.18853590561747952</v>
      </c>
      <c r="DE17" s="485">
        <v>15.068337512692411</v>
      </c>
      <c r="DF17" s="485">
        <v>7.0811806569923936</v>
      </c>
      <c r="DG17" s="485">
        <v>28.569829762061293</v>
      </c>
      <c r="DH17" s="485">
        <v>12.333573486284232</v>
      </c>
      <c r="DI17" s="465">
        <f>SUM(CU17:DH17)</f>
        <v>139.42622349999999</v>
      </c>
    </row>
    <row r="18" spans="1:113" ht="12.75" x14ac:dyDescent="0.2">
      <c r="A18" s="425"/>
      <c r="B18" s="466" t="s">
        <v>400</v>
      </c>
      <c r="C18" s="485">
        <v>0.96761600717694907</v>
      </c>
      <c r="D18" s="485">
        <v>2.301192354114284</v>
      </c>
      <c r="E18" s="485">
        <v>12.997917880426821</v>
      </c>
      <c r="F18" s="485">
        <v>4.9200813924251643E-2</v>
      </c>
      <c r="G18" s="485">
        <v>17.499558064905735</v>
      </c>
      <c r="H18" s="485">
        <v>1.8190243776566182</v>
      </c>
      <c r="I18" s="485">
        <v>9.4854483454154863</v>
      </c>
      <c r="J18" s="485">
        <v>1.5969178462271392</v>
      </c>
      <c r="K18" s="485">
        <v>26.352424517009414</v>
      </c>
      <c r="L18" s="485">
        <v>1.2651637866236139E-2</v>
      </c>
      <c r="M18" s="485">
        <v>9.2113295249803713</v>
      </c>
      <c r="N18" s="485">
        <v>4.736398353774625</v>
      </c>
      <c r="O18" s="485">
        <v>4.5395950980776183</v>
      </c>
      <c r="P18" s="485">
        <v>14.656688178444451</v>
      </c>
      <c r="Q18" s="468">
        <f>SUM(C18:P18)</f>
        <v>106.22596299999999</v>
      </c>
      <c r="R18" s="471"/>
      <c r="S18" s="485">
        <v>19.913036526061099</v>
      </c>
      <c r="T18" s="485">
        <v>47.357347399266864</v>
      </c>
      <c r="U18" s="485">
        <v>267.49042140261929</v>
      </c>
      <c r="V18" s="485">
        <v>1.0125272809861576</v>
      </c>
      <c r="W18" s="485">
        <v>360.13184605437198</v>
      </c>
      <c r="X18" s="485">
        <v>37.434580045602516</v>
      </c>
      <c r="Y18" s="485">
        <v>195.20561665716946</v>
      </c>
      <c r="Z18" s="485">
        <v>32.863742605722152</v>
      </c>
      <c r="AA18" s="485">
        <v>542.31925481314795</v>
      </c>
      <c r="AB18" s="485">
        <v>0.26036415796786916</v>
      </c>
      <c r="AC18" s="485">
        <v>189.5643932345323</v>
      </c>
      <c r="AD18" s="485">
        <v>97.472626249600793</v>
      </c>
      <c r="AE18" s="485">
        <v>93.422517125656157</v>
      </c>
      <c r="AF18" s="485">
        <v>301.6270554472955</v>
      </c>
      <c r="AG18" s="470">
        <f t="shared" si="2"/>
        <v>2186.0753290000002</v>
      </c>
      <c r="AH18" s="471"/>
      <c r="AI18" s="485">
        <v>21.699656876395025</v>
      </c>
      <c r="AJ18" s="485">
        <v>51.606302624685704</v>
      </c>
      <c r="AK18" s="485">
        <v>291.48996711589422</v>
      </c>
      <c r="AL18" s="485">
        <v>1.1033723835455098</v>
      </c>
      <c r="AM18" s="485">
        <v>392.4432860561011</v>
      </c>
      <c r="AN18" s="485">
        <v>40.793253265939704</v>
      </c>
      <c r="AO18" s="485">
        <v>212.71968723915958</v>
      </c>
      <c r="AP18" s="485">
        <v>35.812315077362832</v>
      </c>
      <c r="AQ18" s="485">
        <v>590.97675693538974</v>
      </c>
      <c r="AR18" s="485">
        <v>0.2837243271974168</v>
      </c>
      <c r="AS18" s="485">
        <v>206.57232681654889</v>
      </c>
      <c r="AT18" s="485">
        <v>106.21798145598108</v>
      </c>
      <c r="AU18" s="485">
        <v>101.80449192179904</v>
      </c>
      <c r="AV18" s="485">
        <v>328.68937890400002</v>
      </c>
      <c r="AW18" s="478">
        <f t="shared" si="3"/>
        <v>2382.212501</v>
      </c>
      <c r="AX18" s="479"/>
      <c r="AY18" s="485">
        <v>10.23065046535479</v>
      </c>
      <c r="AZ18" s="485">
        <v>24.330617159979358</v>
      </c>
      <c r="BA18" s="485">
        <v>137.42760932613874</v>
      </c>
      <c r="BB18" s="485">
        <v>0.52020256603498927</v>
      </c>
      <c r="BC18" s="485">
        <v>185.02366696326393</v>
      </c>
      <c r="BD18" s="485">
        <v>19.232632012836461</v>
      </c>
      <c r="BE18" s="485">
        <v>100.29010042139325</v>
      </c>
      <c r="BF18" s="485">
        <v>16.88428900044994</v>
      </c>
      <c r="BG18" s="485">
        <v>278.625448678493</v>
      </c>
      <c r="BH18" s="485">
        <v>0.13376637412328299</v>
      </c>
      <c r="BI18" s="485">
        <v>97.391828982055443</v>
      </c>
      <c r="BJ18" s="485">
        <v>50.078167023634975</v>
      </c>
      <c r="BK18" s="485">
        <v>47.997356759495005</v>
      </c>
      <c r="BL18" s="485">
        <v>154.96586726674698</v>
      </c>
      <c r="BM18" s="470">
        <f>SUM(AY18:BL18)</f>
        <v>1123.1322030000003</v>
      </c>
      <c r="BN18" s="471"/>
      <c r="BO18" s="485">
        <v>10.173451694249618</v>
      </c>
      <c r="BP18" s="485">
        <v>24.194586571651271</v>
      </c>
      <c r="BQ18" s="485">
        <v>136.65926225026158</v>
      </c>
      <c r="BR18" s="485">
        <v>0.51729415394489586</v>
      </c>
      <c r="BS18" s="485">
        <v>183.98921403072461</v>
      </c>
      <c r="BT18" s="485">
        <v>19.125103862991292</v>
      </c>
      <c r="BU18" s="485">
        <v>99.729386269585959</v>
      </c>
      <c r="BV18" s="485">
        <v>16.789890253754333</v>
      </c>
      <c r="BW18" s="485">
        <v>277.06767546387618</v>
      </c>
      <c r="BX18" s="485">
        <v>0.13301849672868751</v>
      </c>
      <c r="BY18" s="485">
        <v>96.847318840464396</v>
      </c>
      <c r="BZ18" s="485">
        <v>49.798183886428639</v>
      </c>
      <c r="CA18" s="485">
        <v>47.729007270649049</v>
      </c>
      <c r="CB18" s="485">
        <v>154.09946515468948</v>
      </c>
      <c r="CC18" s="470">
        <f t="shared" si="4"/>
        <v>1116.8528581999999</v>
      </c>
      <c r="CD18" s="471"/>
      <c r="CE18" s="485">
        <v>8.6855806156648931</v>
      </c>
      <c r="CF18" s="485">
        <v>20.656119323743486</v>
      </c>
      <c r="CG18" s="485">
        <v>116.67279452684187</v>
      </c>
      <c r="CH18" s="485">
        <v>0.44163969232194367</v>
      </c>
      <c r="CI18" s="485">
        <v>157.08072332814584</v>
      </c>
      <c r="CJ18" s="485">
        <v>16.328050338988433</v>
      </c>
      <c r="CK18" s="485">
        <v>85.143926587362898</v>
      </c>
      <c r="CL18" s="485">
        <v>14.334362585077946</v>
      </c>
      <c r="CM18" s="485">
        <v>236.54642529994086</v>
      </c>
      <c r="CN18" s="485">
        <v>0.11356449231135696</v>
      </c>
      <c r="CO18" s="485">
        <v>82.683362587283526</v>
      </c>
      <c r="CP18" s="485">
        <v>42.515181047525779</v>
      </c>
      <c r="CQ18" s="485">
        <v>40.74862227823801</v>
      </c>
      <c r="CR18" s="485">
        <v>131.56236129655312</v>
      </c>
      <c r="CS18" s="470">
        <f t="shared" si="1"/>
        <v>953.51271400000007</v>
      </c>
      <c r="CT18" s="471"/>
      <c r="CU18" s="485">
        <v>0.74308288716706794</v>
      </c>
      <c r="CV18" s="485">
        <v>1.7672058396501074</v>
      </c>
      <c r="CW18" s="485">
        <v>9.9817802455822271</v>
      </c>
      <c r="CX18" s="485">
        <v>3.7783875618664482E-2</v>
      </c>
      <c r="CY18" s="485">
        <v>13.438824941472799</v>
      </c>
      <c r="CZ18" s="485">
        <v>1.3969238585871953</v>
      </c>
      <c r="DA18" s="485">
        <v>7.2843713728440473</v>
      </c>
      <c r="DB18" s="485">
        <v>1.2263566486515098</v>
      </c>
      <c r="DC18" s="485">
        <v>20.23740362779116</v>
      </c>
      <c r="DD18" s="485">
        <v>9.7158537305137242E-3</v>
      </c>
      <c r="DE18" s="485">
        <v>7.073861208682918</v>
      </c>
      <c r="DF18" s="485">
        <v>3.6373277595567677</v>
      </c>
      <c r="DG18" s="485">
        <v>3.4861922570821093</v>
      </c>
      <c r="DH18" s="485">
        <v>11.255636623582918</v>
      </c>
      <c r="DI18" s="465">
        <f>SUM(CU18:DH18)</f>
        <v>81.576467000000008</v>
      </c>
    </row>
    <row r="19" spans="1:113" ht="12.75" x14ac:dyDescent="0.2">
      <c r="A19" s="431"/>
      <c r="B19" s="466" t="s">
        <v>401</v>
      </c>
      <c r="C19" s="461">
        <v>0</v>
      </c>
      <c r="D19" s="461">
        <v>85.438529656137973</v>
      </c>
      <c r="E19" s="467">
        <v>0</v>
      </c>
      <c r="F19" s="467">
        <v>15.534927417256473</v>
      </c>
      <c r="G19" s="467">
        <v>0</v>
      </c>
      <c r="H19" s="467">
        <v>31.22557559434382</v>
      </c>
      <c r="I19" s="467">
        <v>0</v>
      </c>
      <c r="J19" s="467">
        <v>96.82117380760036</v>
      </c>
      <c r="K19" s="467">
        <v>0</v>
      </c>
      <c r="L19" s="467">
        <v>0</v>
      </c>
      <c r="M19" s="474">
        <v>0</v>
      </c>
      <c r="N19" s="474">
        <v>0</v>
      </c>
      <c r="O19" s="474">
        <v>0</v>
      </c>
      <c r="P19" s="474">
        <v>0</v>
      </c>
      <c r="Q19" s="468">
        <f t="shared" ref="Q19" si="5">SUM(C19:P19)</f>
        <v>229.02020647533863</v>
      </c>
      <c r="R19" s="471"/>
      <c r="S19" s="461">
        <v>0</v>
      </c>
      <c r="T19" s="461">
        <v>40.729782900037314</v>
      </c>
      <c r="U19" s="467">
        <v>0</v>
      </c>
      <c r="V19" s="475">
        <v>7.3699854229368373</v>
      </c>
      <c r="W19" s="475">
        <v>0</v>
      </c>
      <c r="X19" s="467">
        <v>17.116616397172727</v>
      </c>
      <c r="Y19" s="467">
        <v>0</v>
      </c>
      <c r="Z19" s="467">
        <v>45.817411207551473</v>
      </c>
      <c r="AA19" s="467">
        <v>0</v>
      </c>
      <c r="AB19" s="467">
        <v>0</v>
      </c>
      <c r="AC19" s="474">
        <v>0</v>
      </c>
      <c r="AD19" s="474">
        <v>0</v>
      </c>
      <c r="AE19" s="474">
        <v>0</v>
      </c>
      <c r="AF19" s="474">
        <v>0</v>
      </c>
      <c r="AG19" s="470">
        <f t="shared" si="2"/>
        <v>111.03379592769835</v>
      </c>
      <c r="AH19" s="471"/>
      <c r="AI19" s="474">
        <v>0</v>
      </c>
      <c r="AJ19" s="474">
        <v>1122.2489779925709</v>
      </c>
      <c r="AK19" s="474">
        <v>0</v>
      </c>
      <c r="AL19" s="474">
        <v>210.43172658646665</v>
      </c>
      <c r="AM19" s="474">
        <v>0</v>
      </c>
      <c r="AN19" s="467">
        <v>340.12899928147107</v>
      </c>
      <c r="AO19" s="467">
        <v>0</v>
      </c>
      <c r="AP19" s="474">
        <v>1282.3911351319855</v>
      </c>
      <c r="AQ19" s="474">
        <v>0</v>
      </c>
      <c r="AR19" s="474">
        <v>0</v>
      </c>
      <c r="AS19" s="474">
        <v>0</v>
      </c>
      <c r="AT19" s="474">
        <v>0</v>
      </c>
      <c r="AU19" s="474">
        <v>0</v>
      </c>
      <c r="AV19" s="474">
        <v>0</v>
      </c>
      <c r="AW19" s="478">
        <f t="shared" si="3"/>
        <v>2955.200838992494</v>
      </c>
      <c r="AX19" s="479"/>
      <c r="AY19" s="474">
        <v>0</v>
      </c>
      <c r="AZ19" s="474">
        <v>2.2864759528800058</v>
      </c>
      <c r="BA19" s="474">
        <v>0</v>
      </c>
      <c r="BB19" s="474">
        <v>0.33816369810014874</v>
      </c>
      <c r="BC19" s="474">
        <v>0</v>
      </c>
      <c r="BD19" s="467">
        <v>2.1426370526915925</v>
      </c>
      <c r="BE19" s="467">
        <v>0</v>
      </c>
      <c r="BF19" s="474">
        <v>2.3927005394455292</v>
      </c>
      <c r="BG19" s="474">
        <v>0</v>
      </c>
      <c r="BH19" s="474">
        <v>0</v>
      </c>
      <c r="BI19" s="474">
        <v>0</v>
      </c>
      <c r="BJ19" s="474">
        <v>0</v>
      </c>
      <c r="BK19" s="474">
        <v>0</v>
      </c>
      <c r="BL19" s="474">
        <v>0</v>
      </c>
      <c r="BM19" s="470">
        <f>SUM(AY19:BL19)</f>
        <v>7.159977243117277</v>
      </c>
      <c r="BN19" s="471"/>
      <c r="BO19" s="474">
        <v>0</v>
      </c>
      <c r="BP19" s="474">
        <v>175.05564511990372</v>
      </c>
      <c r="BQ19" s="474">
        <v>0</v>
      </c>
      <c r="BR19" s="474">
        <v>30.724191418824947</v>
      </c>
      <c r="BS19" s="474">
        <v>0</v>
      </c>
      <c r="BT19" s="467">
        <v>92.470037378075531</v>
      </c>
      <c r="BU19" s="467">
        <v>0</v>
      </c>
      <c r="BV19" s="474">
        <v>194.05274585295288</v>
      </c>
      <c r="BW19" s="474">
        <v>0</v>
      </c>
      <c r="BX19" s="474">
        <v>0</v>
      </c>
      <c r="BY19" s="474">
        <v>0</v>
      </c>
      <c r="BZ19" s="474">
        <v>0</v>
      </c>
      <c r="CA19" s="474">
        <v>0</v>
      </c>
      <c r="CB19" s="474">
        <v>0</v>
      </c>
      <c r="CC19" s="470">
        <f t="shared" si="4"/>
        <v>492.30261976975703</v>
      </c>
      <c r="CD19" s="471"/>
      <c r="CE19" s="474">
        <v>0</v>
      </c>
      <c r="CF19" s="474">
        <v>146.28441958105995</v>
      </c>
      <c r="CG19" s="474">
        <v>0</v>
      </c>
      <c r="CH19" s="474">
        <v>25.449478344744143</v>
      </c>
      <c r="CI19" s="474">
        <v>0</v>
      </c>
      <c r="CJ19" s="467">
        <v>81.906167569165206</v>
      </c>
      <c r="CK19" s="467">
        <v>0</v>
      </c>
      <c r="CL19" s="474">
        <v>161.45583802127621</v>
      </c>
      <c r="CM19" s="474">
        <v>0</v>
      </c>
      <c r="CN19" s="474">
        <v>0</v>
      </c>
      <c r="CO19" s="474">
        <v>0</v>
      </c>
      <c r="CP19" s="474">
        <v>0</v>
      </c>
      <c r="CQ19" s="474">
        <v>0</v>
      </c>
      <c r="CR19" s="474">
        <v>0</v>
      </c>
      <c r="CS19" s="470">
        <f t="shared" si="1"/>
        <v>415.09590351624547</v>
      </c>
      <c r="CT19" s="471"/>
      <c r="CU19" s="467">
        <v>0</v>
      </c>
      <c r="CV19" s="467">
        <v>0</v>
      </c>
      <c r="CW19" s="467">
        <v>0</v>
      </c>
      <c r="CX19" s="467">
        <v>0</v>
      </c>
      <c r="CY19" s="467">
        <v>0</v>
      </c>
      <c r="CZ19" s="467">
        <v>0</v>
      </c>
      <c r="DA19" s="467">
        <v>0</v>
      </c>
      <c r="DB19" s="467">
        <v>0</v>
      </c>
      <c r="DC19" s="467">
        <v>0</v>
      </c>
      <c r="DD19" s="467">
        <v>0</v>
      </c>
      <c r="DE19" s="467">
        <v>0</v>
      </c>
      <c r="DF19" s="467">
        <v>0</v>
      </c>
      <c r="DG19" s="467">
        <v>0</v>
      </c>
      <c r="DH19" s="467">
        <v>0</v>
      </c>
      <c r="DI19" s="470">
        <v>0</v>
      </c>
    </row>
    <row r="20" spans="1:113" ht="12.75" x14ac:dyDescent="0.2">
      <c r="A20" s="431"/>
      <c r="B20" s="466" t="s">
        <v>402</v>
      </c>
      <c r="C20" s="467">
        <v>29.947310360350208</v>
      </c>
      <c r="D20" s="467">
        <v>16.061686940747173</v>
      </c>
      <c r="E20" s="467">
        <v>65.944676367962728</v>
      </c>
      <c r="F20" s="467">
        <v>696.11129729934771</v>
      </c>
      <c r="G20" s="467">
        <v>126.88960931470021</v>
      </c>
      <c r="H20" s="467">
        <v>60.257824518834454</v>
      </c>
      <c r="I20" s="467">
        <v>60.524922374851172</v>
      </c>
      <c r="J20" s="467">
        <v>17.892157497606107</v>
      </c>
      <c r="K20" s="467">
        <v>178.07970617163565</v>
      </c>
      <c r="L20" s="467">
        <v>1.2223530193477861</v>
      </c>
      <c r="M20" s="467">
        <v>87.463525177121269</v>
      </c>
      <c r="N20" s="467">
        <v>372.8694851911834</v>
      </c>
      <c r="O20" s="467">
        <v>108.13272672694472</v>
      </c>
      <c r="P20" s="467">
        <v>156.26127642426786</v>
      </c>
      <c r="Q20" s="468">
        <v>1977.6585573849009</v>
      </c>
      <c r="R20" s="486"/>
      <c r="S20" s="467">
        <v>1.4656057215782436</v>
      </c>
      <c r="T20" s="467">
        <v>0.52876136606963342</v>
      </c>
      <c r="U20" s="467">
        <v>2.0807240586830211</v>
      </c>
      <c r="V20" s="467">
        <v>30.417057198270406</v>
      </c>
      <c r="W20" s="467">
        <v>6.6461975118929404</v>
      </c>
      <c r="X20" s="467">
        <v>3.2239094001786741</v>
      </c>
      <c r="Y20" s="467">
        <v>2.425049817154417</v>
      </c>
      <c r="Z20" s="467">
        <v>0.43450788757668646</v>
      </c>
      <c r="AA20" s="467">
        <v>4.8706362948653625</v>
      </c>
      <c r="AB20" s="467">
        <v>3.4462198270410555E-2</v>
      </c>
      <c r="AC20" s="467">
        <v>3.3890378094558868</v>
      </c>
      <c r="AD20" s="467">
        <v>19.751591692560769</v>
      </c>
      <c r="AE20" s="467">
        <v>5.2222806880415256</v>
      </c>
      <c r="AF20" s="467">
        <v>9.5891011823619117</v>
      </c>
      <c r="AG20" s="470">
        <f t="shared" si="2"/>
        <v>90.078922826959896</v>
      </c>
      <c r="AH20" s="486"/>
      <c r="AI20" s="467">
        <v>74.540377436844125</v>
      </c>
      <c r="AJ20" s="467">
        <v>33.043203294907471</v>
      </c>
      <c r="AK20" s="467">
        <v>130.03716877289037</v>
      </c>
      <c r="AL20" s="467">
        <v>2957.3914800624043</v>
      </c>
      <c r="AM20" s="467">
        <v>337.05474874132221</v>
      </c>
      <c r="AN20" s="467">
        <v>237.4660583394716</v>
      </c>
      <c r="AO20" s="467">
        <v>136.49843828983964</v>
      </c>
      <c r="AP20" s="467">
        <v>31.58972145627893</v>
      </c>
      <c r="AQ20" s="467">
        <v>334.95757088861382</v>
      </c>
      <c r="AR20" s="467">
        <v>2.4018282624042913</v>
      </c>
      <c r="AS20" s="467">
        <v>195.33855903385071</v>
      </c>
      <c r="AT20" s="467">
        <v>1453.2805469582679</v>
      </c>
      <c r="AU20" s="467">
        <v>282.94495817167024</v>
      </c>
      <c r="AV20" s="467">
        <v>457.77467070838992</v>
      </c>
      <c r="AW20" s="478">
        <f t="shared" si="3"/>
        <v>6664.3193304171555</v>
      </c>
      <c r="AX20" s="486"/>
      <c r="AY20" s="467">
        <v>0</v>
      </c>
      <c r="AZ20" s="467">
        <v>0</v>
      </c>
      <c r="BA20" s="467">
        <v>0</v>
      </c>
      <c r="BB20" s="467">
        <v>19.2</v>
      </c>
      <c r="BC20" s="467">
        <v>1.5</v>
      </c>
      <c r="BD20" s="467">
        <v>1.6</v>
      </c>
      <c r="BE20" s="467">
        <v>0</v>
      </c>
      <c r="BF20" s="467">
        <v>0</v>
      </c>
      <c r="BG20" s="467">
        <v>0</v>
      </c>
      <c r="BH20" s="467">
        <v>0</v>
      </c>
      <c r="BI20" s="467">
        <v>0</v>
      </c>
      <c r="BJ20" s="467">
        <v>9.6</v>
      </c>
      <c r="BK20" s="467">
        <v>0</v>
      </c>
      <c r="BL20" s="467">
        <v>2.2000000000000002</v>
      </c>
      <c r="BM20" s="470">
        <f t="shared" ref="BM20" si="6">SUM(AY20:BL20)</f>
        <v>34.1</v>
      </c>
      <c r="BN20" s="486"/>
      <c r="BO20" s="467">
        <v>63.866072400478188</v>
      </c>
      <c r="BP20" s="467">
        <v>37.131865910584146</v>
      </c>
      <c r="BQ20" s="467">
        <v>155.17904006978438</v>
      </c>
      <c r="BR20" s="467">
        <v>296.12528173315889</v>
      </c>
      <c r="BS20" s="467">
        <v>229.64553981096975</v>
      </c>
      <c r="BT20" s="467">
        <v>42.656626583051462</v>
      </c>
      <c r="BU20" s="467">
        <v>135.66077745809037</v>
      </c>
      <c r="BV20" s="467">
        <v>43.33297127932866</v>
      </c>
      <c r="BW20" s="467">
        <v>424.25174717856584</v>
      </c>
      <c r="BX20" s="467">
        <v>2.8702485651589029</v>
      </c>
      <c r="BY20" s="467">
        <v>196.12660279252523</v>
      </c>
      <c r="BZ20" s="467">
        <v>276.34349033897473</v>
      </c>
      <c r="CA20" s="467">
        <v>227.1048100870351</v>
      </c>
      <c r="CB20" s="467">
        <v>258.72268157412248</v>
      </c>
      <c r="CC20" s="470">
        <f t="shared" si="4"/>
        <v>2389.0177557818279</v>
      </c>
      <c r="CD20" s="486"/>
      <c r="CE20" s="467">
        <v>63.004982493606455</v>
      </c>
      <c r="CF20" s="467">
        <v>36.868917506396521</v>
      </c>
      <c r="CG20" s="467">
        <v>153.98174954091672</v>
      </c>
      <c r="CH20" s="467">
        <v>251.61765541798505</v>
      </c>
      <c r="CI20" s="467">
        <v>225.57788774332425</v>
      </c>
      <c r="CJ20" s="467">
        <v>39.113243672793743</v>
      </c>
      <c r="CK20" s="467">
        <v>134.35438503177679</v>
      </c>
      <c r="CL20" s="467">
        <v>43.097748089029352</v>
      </c>
      <c r="CM20" s="467">
        <v>421.82981328058094</v>
      </c>
      <c r="CN20" s="467">
        <v>2.8572171779850666</v>
      </c>
      <c r="CO20" s="467">
        <v>194.39820829444642</v>
      </c>
      <c r="CP20" s="467">
        <v>254.58428030932851</v>
      </c>
      <c r="CQ20" s="467">
        <v>224.96758758357981</v>
      </c>
      <c r="CR20" s="467">
        <v>252.68216907360409</v>
      </c>
      <c r="CS20" s="470">
        <f t="shared" si="1"/>
        <v>2298.9358452153538</v>
      </c>
      <c r="CT20" s="486"/>
      <c r="CU20" s="464">
        <v>0.71672822933411906</v>
      </c>
      <c r="CV20" s="464">
        <v>0.15382290746054231</v>
      </c>
      <c r="CW20" s="464">
        <v>0.83499987469657855</v>
      </c>
      <c r="CX20" s="464">
        <v>48.302442710279628</v>
      </c>
      <c r="CY20" s="464">
        <v>3.3562823829003099</v>
      </c>
      <c r="CZ20" s="464">
        <v>3.6970998158329764</v>
      </c>
      <c r="DA20" s="464">
        <v>0.86442159282400555</v>
      </c>
      <c r="DB20" s="464">
        <v>0.1587761681759417</v>
      </c>
      <c r="DC20" s="464">
        <v>1.3340460030177046</v>
      </c>
      <c r="DD20" s="464">
        <v>2.4427102796298725E-3</v>
      </c>
      <c r="DE20" s="464">
        <v>1.0948908662814105</v>
      </c>
      <c r="DF20" s="464">
        <v>22.73986051720108</v>
      </c>
      <c r="DG20" s="464">
        <v>0.72304224277044216</v>
      </c>
      <c r="DH20" s="464">
        <v>5.1939873925689835</v>
      </c>
      <c r="DI20" s="465">
        <f>SUM(CU20:DH20)</f>
        <v>89.172843413623369</v>
      </c>
    </row>
    <row r="21" spans="1:113" x14ac:dyDescent="0.25">
      <c r="A21" s="447"/>
      <c r="B21" s="466" t="s">
        <v>102</v>
      </c>
      <c r="C21" s="467"/>
      <c r="D21" s="467"/>
      <c r="E21" s="467"/>
      <c r="F21" s="467"/>
      <c r="G21" s="467"/>
      <c r="H21" s="467"/>
      <c r="I21" s="467"/>
      <c r="J21" s="467"/>
      <c r="K21" s="467"/>
      <c r="L21" s="467"/>
      <c r="M21" s="467"/>
      <c r="N21" s="467"/>
      <c r="O21" s="467"/>
      <c r="P21" s="467"/>
      <c r="R21" s="471"/>
      <c r="S21" s="475"/>
      <c r="T21" s="475"/>
      <c r="U21" s="475"/>
      <c r="V21" s="475"/>
      <c r="W21" s="475"/>
      <c r="X21" s="475"/>
      <c r="Y21" s="475"/>
      <c r="Z21" s="475"/>
      <c r="AA21" s="475"/>
      <c r="AB21" s="475"/>
      <c r="AC21" s="475"/>
      <c r="AD21" s="475"/>
      <c r="AE21" s="475"/>
      <c r="AF21" s="475"/>
      <c r="AG21" s="476"/>
      <c r="AH21" s="477"/>
      <c r="AI21" s="474"/>
      <c r="AJ21" s="474"/>
      <c r="AK21" s="474"/>
      <c r="AL21" s="474"/>
      <c r="AM21" s="474"/>
      <c r="AN21" s="474"/>
      <c r="AO21" s="474"/>
      <c r="AP21" s="474"/>
      <c r="AQ21" s="474"/>
      <c r="AR21" s="474"/>
      <c r="AS21" s="474"/>
      <c r="AT21" s="474"/>
      <c r="AU21" s="474"/>
      <c r="AV21" s="474"/>
      <c r="AW21" s="478"/>
      <c r="AX21" s="479"/>
      <c r="AY21" s="474"/>
      <c r="AZ21" s="474"/>
      <c r="BA21" s="474"/>
      <c r="BB21" s="474"/>
      <c r="BC21" s="474"/>
      <c r="BD21" s="474"/>
      <c r="BE21" s="474"/>
      <c r="BF21" s="474"/>
      <c r="BG21" s="474"/>
      <c r="BH21" s="474"/>
      <c r="BI21" s="474"/>
      <c r="BJ21" s="474"/>
      <c r="BK21" s="474"/>
      <c r="BL21" s="474"/>
      <c r="BM21" s="478"/>
      <c r="BN21" s="479"/>
      <c r="BO21" s="474"/>
      <c r="BP21" s="474"/>
      <c r="BQ21" s="474"/>
      <c r="BR21" s="474"/>
      <c r="BS21" s="474"/>
      <c r="BT21" s="474"/>
      <c r="BU21" s="474"/>
      <c r="BV21" s="474"/>
      <c r="BW21" s="474"/>
      <c r="BX21" s="474"/>
      <c r="BY21" s="474"/>
      <c r="BZ21" s="474"/>
      <c r="CA21" s="474"/>
      <c r="CB21" s="474"/>
      <c r="CC21" s="478"/>
      <c r="CD21" s="479"/>
      <c r="CE21" s="474"/>
      <c r="CF21" s="474"/>
      <c r="CG21" s="474"/>
      <c r="CH21" s="474"/>
      <c r="CI21" s="474"/>
      <c r="CJ21" s="474"/>
      <c r="CK21" s="474"/>
      <c r="CL21" s="474"/>
      <c r="CM21" s="474"/>
      <c r="CN21" s="474"/>
      <c r="CO21" s="474"/>
      <c r="CP21" s="474"/>
      <c r="CQ21" s="474"/>
      <c r="CR21" s="474"/>
      <c r="CS21" s="478"/>
      <c r="CT21" s="479"/>
      <c r="CU21" s="472">
        <v>530.04187313249599</v>
      </c>
      <c r="CV21" s="472">
        <v>1193.4554700061299</v>
      </c>
      <c r="CW21" s="472">
        <v>1349.4287140667598</v>
      </c>
      <c r="CX21" s="472">
        <v>121.41785858327</v>
      </c>
      <c r="CY21" s="472">
        <v>1402.6007965174315</v>
      </c>
      <c r="CZ21" s="472">
        <v>1018.8395771427198</v>
      </c>
      <c r="DA21" s="472">
        <v>1171.6438397408367</v>
      </c>
      <c r="DB21" s="472">
        <v>911.26406358452175</v>
      </c>
      <c r="DC21" s="472">
        <v>2464.9735954730995</v>
      </c>
      <c r="DD21" s="472">
        <v>65.291938101547402</v>
      </c>
      <c r="DE21" s="472">
        <v>1067.7228348300898</v>
      </c>
      <c r="DF21" s="472">
        <v>1221.8817686199598</v>
      </c>
      <c r="DG21" s="472">
        <v>899.07138473959981</v>
      </c>
      <c r="DH21" s="472">
        <v>2473.3203168085802</v>
      </c>
      <c r="DI21" s="488">
        <f>SUM(CU21:DH21)</f>
        <v>15890.954031347042</v>
      </c>
    </row>
    <row r="22" spans="1:113" s="489" customFormat="1" ht="15.6" customHeight="1" x14ac:dyDescent="0.25">
      <c r="A22" s="454" t="s">
        <v>403</v>
      </c>
      <c r="C22" s="455">
        <f t="shared" ref="C22:Q22" si="7">SUM(C9:C20)</f>
        <v>2365.0004430186477</v>
      </c>
      <c r="D22" s="455">
        <f t="shared" si="7"/>
        <v>2319.6213427320331</v>
      </c>
      <c r="E22" s="455">
        <f t="shared" si="7"/>
        <v>6087.3451141980759</v>
      </c>
      <c r="F22" s="455">
        <f t="shared" si="7"/>
        <v>1020.4151980235159</v>
      </c>
      <c r="G22" s="455">
        <f t="shared" si="7"/>
        <v>9103.5189085992643</v>
      </c>
      <c r="H22" s="455">
        <f t="shared" si="7"/>
        <v>1661.1580291534585</v>
      </c>
      <c r="I22" s="455">
        <f t="shared" si="7"/>
        <v>6267.2087759532815</v>
      </c>
      <c r="J22" s="455">
        <f t="shared" si="7"/>
        <v>2210.3902718095846</v>
      </c>
      <c r="K22" s="455">
        <f t="shared" si="7"/>
        <v>14907.961051564365</v>
      </c>
      <c r="L22" s="455">
        <f t="shared" si="7"/>
        <v>225.48376368769033</v>
      </c>
      <c r="M22" s="455">
        <f t="shared" si="7"/>
        <v>6612.0606198925125</v>
      </c>
      <c r="N22" s="455">
        <f t="shared" si="7"/>
        <v>5073.8080071005079</v>
      </c>
      <c r="O22" s="455">
        <f t="shared" si="7"/>
        <v>6370.4607166598598</v>
      </c>
      <c r="P22" s="455">
        <f t="shared" si="7"/>
        <v>10438.195900866869</v>
      </c>
      <c r="Q22" s="456">
        <f t="shared" si="7"/>
        <v>74662.628143259688</v>
      </c>
      <c r="R22" s="490"/>
      <c r="S22" s="455">
        <f t="shared" ref="S22:AF22" si="8">SUM(S9:S20)</f>
        <v>643.47731857034933</v>
      </c>
      <c r="T22" s="455">
        <f t="shared" si="8"/>
        <v>598.25172743178916</v>
      </c>
      <c r="U22" s="455">
        <f t="shared" si="8"/>
        <v>1560.1142965117526</v>
      </c>
      <c r="V22" s="455">
        <f t="shared" si="8"/>
        <v>97.086942538093666</v>
      </c>
      <c r="W22" s="455">
        <f t="shared" si="8"/>
        <v>2350.9751982758148</v>
      </c>
      <c r="X22" s="455">
        <f t="shared" si="8"/>
        <v>357.46368490052981</v>
      </c>
      <c r="Y22" s="455">
        <f t="shared" si="8"/>
        <v>1426.5335515474187</v>
      </c>
      <c r="Z22" s="455">
        <f t="shared" si="8"/>
        <v>564.91939140225793</v>
      </c>
      <c r="AA22" s="455">
        <f t="shared" si="8"/>
        <v>4834.9421093296814</v>
      </c>
      <c r="AB22" s="455">
        <f t="shared" si="8"/>
        <v>34.783394260500231</v>
      </c>
      <c r="AC22" s="455">
        <f t="shared" si="8"/>
        <v>2179.7221935057505</v>
      </c>
      <c r="AD22" s="455">
        <f t="shared" si="8"/>
        <v>1448.3688619827738</v>
      </c>
      <c r="AE22" s="455">
        <f t="shared" si="8"/>
        <v>2283.9314392974948</v>
      </c>
      <c r="AF22" s="455">
        <f t="shared" si="8"/>
        <v>2835.2135052004523</v>
      </c>
      <c r="AG22" s="491">
        <f t="shared" ref="AG22" si="9">SUM(S22:AF22)</f>
        <v>21215.783614754659</v>
      </c>
      <c r="AH22" s="490"/>
      <c r="AI22" s="455">
        <f t="shared" ref="AI22:AV22" si="10">SUM(AI9:AI20)</f>
        <v>2324.1495037129052</v>
      </c>
      <c r="AJ22" s="455">
        <f t="shared" si="10"/>
        <v>6487.8967526155166</v>
      </c>
      <c r="AK22" s="455">
        <f t="shared" si="10"/>
        <v>4690.0047091038141</v>
      </c>
      <c r="AL22" s="455">
        <f t="shared" si="10"/>
        <v>4219.0681601402448</v>
      </c>
      <c r="AM22" s="455">
        <f t="shared" si="10"/>
        <v>13357.498948965002</v>
      </c>
      <c r="AN22" s="455">
        <f t="shared" si="10"/>
        <v>5261.4014855428659</v>
      </c>
      <c r="AO22" s="455">
        <f t="shared" si="10"/>
        <v>10409.317400071168</v>
      </c>
      <c r="AP22" s="455">
        <f t="shared" si="10"/>
        <v>5357.6154190872321</v>
      </c>
      <c r="AQ22" s="455">
        <f t="shared" si="10"/>
        <v>9864.1177058510984</v>
      </c>
      <c r="AR22" s="455">
        <f t="shared" si="10"/>
        <v>794.93670771255358</v>
      </c>
      <c r="AS22" s="455">
        <f t="shared" si="10"/>
        <v>3792.7539119536286</v>
      </c>
      <c r="AT22" s="455">
        <f t="shared" si="10"/>
        <v>4037.3558289899765</v>
      </c>
      <c r="AU22" s="455">
        <f t="shared" si="10"/>
        <v>5574.3710387361889</v>
      </c>
      <c r="AV22" s="455">
        <f t="shared" si="10"/>
        <v>17115.302122927456</v>
      </c>
      <c r="AW22" s="492">
        <f t="shared" ref="AW22" si="11">SUM(AI22:AV22)</f>
        <v>93285.789695409665</v>
      </c>
      <c r="AX22" s="493"/>
      <c r="AY22" s="455">
        <f t="shared" ref="AY22:BL22" si="12">SUM(AY9:AY20)</f>
        <v>667.5552459318144</v>
      </c>
      <c r="AZ22" s="455">
        <f t="shared" si="12"/>
        <v>545.27637411094008</v>
      </c>
      <c r="BA22" s="455">
        <f t="shared" si="12"/>
        <v>1483.6744730490984</v>
      </c>
      <c r="BB22" s="455">
        <f t="shared" si="12"/>
        <v>82.564922453569835</v>
      </c>
      <c r="BC22" s="455">
        <f t="shared" si="12"/>
        <v>2205.8573868483081</v>
      </c>
      <c r="BD22" s="455">
        <f t="shared" si="12"/>
        <v>332.02414976908295</v>
      </c>
      <c r="BE22" s="455">
        <f t="shared" si="12"/>
        <v>1316.7317875720109</v>
      </c>
      <c r="BF22" s="455">
        <f t="shared" si="12"/>
        <v>512.07747864315036</v>
      </c>
      <c r="BG22" s="455">
        <f t="shared" si="12"/>
        <v>4825.3505500134634</v>
      </c>
      <c r="BH22" s="455">
        <f t="shared" si="12"/>
        <v>36.812032515281786</v>
      </c>
      <c r="BI22" s="455">
        <f t="shared" si="12"/>
        <v>2224.0626742440618</v>
      </c>
      <c r="BJ22" s="455">
        <f t="shared" si="12"/>
        <v>1491.4202555531272</v>
      </c>
      <c r="BK22" s="455">
        <f t="shared" si="12"/>
        <v>2329.1973805682483</v>
      </c>
      <c r="BL22" s="455">
        <f t="shared" si="12"/>
        <v>2725.925393970962</v>
      </c>
      <c r="BM22" s="491">
        <f>SUM(AY22:BL22)</f>
        <v>20778.53010524312</v>
      </c>
      <c r="BN22" s="493"/>
      <c r="BO22" s="455">
        <f t="shared" ref="BO22:CB22" si="13">SUM(BO9:BO20)</f>
        <v>402.35522907311463</v>
      </c>
      <c r="BP22" s="455">
        <f t="shared" si="13"/>
        <v>1051.0262454402468</v>
      </c>
      <c r="BQ22" s="455">
        <f t="shared" si="13"/>
        <v>926.88414204492324</v>
      </c>
      <c r="BR22" s="455">
        <f t="shared" si="13"/>
        <v>497.6439510175631</v>
      </c>
      <c r="BS22" s="455">
        <f t="shared" si="13"/>
        <v>2241.6363628461477</v>
      </c>
      <c r="BT22" s="455">
        <f t="shared" si="13"/>
        <v>895.37281726760796</v>
      </c>
      <c r="BU22" s="455">
        <f t="shared" si="13"/>
        <v>1697.7659535525131</v>
      </c>
      <c r="BV22" s="455">
        <f t="shared" si="13"/>
        <v>856.55422722927642</v>
      </c>
      <c r="BW22" s="455">
        <f t="shared" si="13"/>
        <v>2096.2142485564727</v>
      </c>
      <c r="BX22" s="455">
        <f t="shared" si="13"/>
        <v>131.74666511875088</v>
      </c>
      <c r="BY22" s="455">
        <f t="shared" si="13"/>
        <v>831.43991400699883</v>
      </c>
      <c r="BZ22" s="455">
        <f t="shared" si="13"/>
        <v>718.72611560622863</v>
      </c>
      <c r="CA22" s="455">
        <f t="shared" si="13"/>
        <v>1078.3264511083748</v>
      </c>
      <c r="CB22" s="455">
        <f t="shared" si="13"/>
        <v>2790.3482309833666</v>
      </c>
      <c r="CC22" s="491">
        <f t="shared" ref="CC22" si="14">SUM(BO22:CB22)</f>
        <v>16216.040553851586</v>
      </c>
      <c r="CD22" s="493"/>
      <c r="CE22" s="455">
        <f t="shared" ref="CE22:CR22" si="15">SUM(CE9:CE20)</f>
        <v>394.50366940230089</v>
      </c>
      <c r="CF22" s="455">
        <f t="shared" si="15"/>
        <v>1014.3793734973344</v>
      </c>
      <c r="CG22" s="455">
        <f t="shared" si="15"/>
        <v>893.16593476922685</v>
      </c>
      <c r="CH22" s="455">
        <f t="shared" si="15"/>
        <v>447.34945804310405</v>
      </c>
      <c r="CI22" s="455">
        <f t="shared" si="15"/>
        <v>2193.7137674025944</v>
      </c>
      <c r="CJ22" s="455">
        <f t="shared" si="15"/>
        <v>876.38326198852451</v>
      </c>
      <c r="CK22" s="455">
        <f t="shared" si="15"/>
        <v>1671.5677962390998</v>
      </c>
      <c r="CL22" s="455">
        <f t="shared" si="15"/>
        <v>817.23916442347229</v>
      </c>
      <c r="CM22" s="455">
        <f t="shared" si="15"/>
        <v>2007.2894638371586</v>
      </c>
      <c r="CN22" s="455">
        <f t="shared" si="15"/>
        <v>130.95059769641728</v>
      </c>
      <c r="CO22" s="455">
        <f t="shared" si="15"/>
        <v>795.17154171451352</v>
      </c>
      <c r="CP22" s="455">
        <f t="shared" si="15"/>
        <v>677.06779358717904</v>
      </c>
      <c r="CQ22" s="455">
        <f t="shared" si="15"/>
        <v>1042.7285690418798</v>
      </c>
      <c r="CR22" s="455">
        <f t="shared" si="15"/>
        <v>2741.2349839887938</v>
      </c>
      <c r="CS22" s="491">
        <f t="shared" ref="CS22" si="16">SUM(CE22:CR22)</f>
        <v>15702.745375631599</v>
      </c>
      <c r="CT22" s="493"/>
      <c r="CU22" s="455">
        <f>SUM(CU9:CU21)</f>
        <v>609.55372807903029</v>
      </c>
      <c r="CV22" s="455">
        <f t="shared" ref="CV22:DH22" si="17">SUM(CV9:CV21)</f>
        <v>1283.3804981211451</v>
      </c>
      <c r="CW22" s="455">
        <f t="shared" si="17"/>
        <v>1513.388515643069</v>
      </c>
      <c r="CX22" s="455">
        <f t="shared" si="17"/>
        <v>182.81374369308662</v>
      </c>
      <c r="CY22" s="455">
        <f t="shared" si="17"/>
        <v>1708.143915984544</v>
      </c>
      <c r="CZ22" s="455">
        <f t="shared" si="17"/>
        <v>1087.3614884658607</v>
      </c>
      <c r="DA22" s="455">
        <f t="shared" si="17"/>
        <v>1372.6885414420574</v>
      </c>
      <c r="DB22" s="455">
        <f t="shared" si="17"/>
        <v>989.50778832229059</v>
      </c>
      <c r="DC22" s="455">
        <f t="shared" si="17"/>
        <v>2927.8016134222758</v>
      </c>
      <c r="DD22" s="455">
        <f t="shared" si="17"/>
        <v>73.880253414976295</v>
      </c>
      <c r="DE22" s="455">
        <f t="shared" si="17"/>
        <v>1287.0847066387521</v>
      </c>
      <c r="DF22" s="455">
        <f t="shared" si="17"/>
        <v>1403.934159900364</v>
      </c>
      <c r="DG22" s="455">
        <f t="shared" si="17"/>
        <v>1093.8771667268181</v>
      </c>
      <c r="DH22" s="455">
        <f t="shared" si="17"/>
        <v>2869.994719671889</v>
      </c>
      <c r="DI22" s="488">
        <f>SUM(CU22:DH22)</f>
        <v>18403.410839526157</v>
      </c>
    </row>
    <row r="23" spans="1:113" s="495" customFormat="1" ht="4.9000000000000004" customHeight="1" x14ac:dyDescent="0.25">
      <c r="A23" s="494"/>
      <c r="C23" s="496"/>
      <c r="D23" s="496"/>
      <c r="E23" s="496"/>
      <c r="F23" s="496"/>
      <c r="G23" s="496"/>
      <c r="H23" s="496"/>
      <c r="I23" s="496"/>
      <c r="J23" s="496"/>
      <c r="K23" s="496"/>
      <c r="L23" s="496"/>
      <c r="M23" s="496"/>
      <c r="N23" s="496"/>
      <c r="O23" s="496"/>
      <c r="P23" s="496"/>
      <c r="Q23" s="468"/>
      <c r="R23" s="497"/>
      <c r="S23" s="496"/>
      <c r="T23" s="496"/>
      <c r="U23" s="496"/>
      <c r="V23" s="496"/>
      <c r="W23" s="496"/>
      <c r="X23" s="496"/>
      <c r="Y23" s="496"/>
      <c r="Z23" s="496"/>
      <c r="AA23" s="496"/>
      <c r="AB23" s="496"/>
      <c r="AC23" s="496"/>
      <c r="AD23" s="496"/>
      <c r="AE23" s="496"/>
      <c r="AF23" s="496"/>
      <c r="AG23" s="470"/>
      <c r="AH23" s="497"/>
      <c r="AI23" s="498"/>
      <c r="AJ23" s="498"/>
      <c r="AK23" s="498"/>
      <c r="AL23" s="498"/>
      <c r="AM23" s="498"/>
      <c r="AN23" s="498"/>
      <c r="AO23" s="498"/>
      <c r="AP23" s="498"/>
      <c r="AQ23" s="498"/>
      <c r="AR23" s="498"/>
      <c r="AS23" s="498"/>
      <c r="AT23" s="498"/>
      <c r="AU23" s="498"/>
      <c r="AV23" s="498"/>
      <c r="AW23" s="478"/>
      <c r="AX23" s="499"/>
      <c r="AY23" s="498"/>
      <c r="AZ23" s="498"/>
      <c r="BA23" s="498"/>
      <c r="BB23" s="498"/>
      <c r="BC23" s="498"/>
      <c r="BD23" s="498"/>
      <c r="BE23" s="498"/>
      <c r="BF23" s="498"/>
      <c r="BG23" s="498"/>
      <c r="BH23" s="498"/>
      <c r="BI23" s="498"/>
      <c r="BJ23" s="498"/>
      <c r="BK23" s="498"/>
      <c r="BL23" s="498"/>
      <c r="BM23" s="478"/>
      <c r="BN23" s="499"/>
      <c r="BO23" s="498"/>
      <c r="BP23" s="498"/>
      <c r="BQ23" s="498"/>
      <c r="BR23" s="498"/>
      <c r="BS23" s="498"/>
      <c r="BT23" s="498"/>
      <c r="BU23" s="498"/>
      <c r="BV23" s="498"/>
      <c r="BW23" s="498"/>
      <c r="BX23" s="498"/>
      <c r="BY23" s="498"/>
      <c r="BZ23" s="498"/>
      <c r="CA23" s="498"/>
      <c r="CB23" s="498"/>
      <c r="CC23" s="478"/>
      <c r="CD23" s="499"/>
      <c r="CE23" s="498"/>
      <c r="CF23" s="498"/>
      <c r="CG23" s="498"/>
      <c r="CH23" s="498"/>
      <c r="CI23" s="498"/>
      <c r="CJ23" s="498"/>
      <c r="CK23" s="498"/>
      <c r="CL23" s="498"/>
      <c r="CM23" s="498"/>
      <c r="CN23" s="498"/>
      <c r="CO23" s="498"/>
      <c r="CP23" s="498"/>
      <c r="CQ23" s="498"/>
      <c r="CR23" s="498"/>
      <c r="CS23" s="478"/>
      <c r="CT23" s="499"/>
      <c r="CU23" s="498"/>
      <c r="CV23" s="500"/>
      <c r="CW23" s="500"/>
      <c r="CX23" s="500"/>
      <c r="CY23" s="500"/>
      <c r="CZ23" s="500"/>
      <c r="DA23" s="500"/>
      <c r="DB23" s="500"/>
      <c r="DC23" s="500"/>
      <c r="DD23" s="500"/>
      <c r="DE23" s="500"/>
      <c r="DF23" s="500"/>
      <c r="DG23" s="500"/>
      <c r="DH23" s="500"/>
      <c r="DI23" s="465"/>
    </row>
    <row r="24" spans="1:113" s="505" customFormat="1" ht="21" customHeight="1" x14ac:dyDescent="0.25">
      <c r="A24" s="454" t="s">
        <v>404</v>
      </c>
      <c r="B24" s="501"/>
      <c r="C24" s="502">
        <v>1423.926024652</v>
      </c>
      <c r="D24" s="502">
        <v>1291.442512868</v>
      </c>
      <c r="E24" s="502">
        <v>2892.34855143</v>
      </c>
      <c r="F24" s="502">
        <v>178.75993042599998</v>
      </c>
      <c r="G24" s="502">
        <v>3858.3968992199998</v>
      </c>
      <c r="H24" s="502">
        <v>801.861062328</v>
      </c>
      <c r="I24" s="502">
        <v>3329.2305208499997</v>
      </c>
      <c r="J24" s="502">
        <v>1251.731213475</v>
      </c>
      <c r="K24" s="502">
        <v>7604.2328739499999</v>
      </c>
      <c r="L24" s="502">
        <v>123.06372334700001</v>
      </c>
      <c r="M24" s="502">
        <v>3679.58289276</v>
      </c>
      <c r="N24" s="502">
        <v>2595.6261415199997</v>
      </c>
      <c r="O24" s="502">
        <v>2290.1721181799999</v>
      </c>
      <c r="P24" s="502">
        <v>4545.8449399700003</v>
      </c>
      <c r="Q24" s="456">
        <f>SUM(C24:P24)</f>
        <v>35866.219404976</v>
      </c>
      <c r="R24" s="503"/>
      <c r="S24" s="502">
        <v>2868.5170238700002</v>
      </c>
      <c r="T24" s="502">
        <v>2557.7220725000002</v>
      </c>
      <c r="U24" s="502">
        <v>5507.9095362999997</v>
      </c>
      <c r="V24" s="502">
        <v>204.032311335</v>
      </c>
      <c r="W24" s="502">
        <v>7321.4027779999997</v>
      </c>
      <c r="X24" s="502">
        <v>1749.3976497999997</v>
      </c>
      <c r="Y24" s="502">
        <v>5718.2779459000003</v>
      </c>
      <c r="Z24" s="502">
        <v>2313.2275581900003</v>
      </c>
      <c r="AA24" s="502">
        <v>13951.159424500001</v>
      </c>
      <c r="AB24" s="502">
        <v>132.37974466899999</v>
      </c>
      <c r="AC24" s="502">
        <v>7477.1189326000003</v>
      </c>
      <c r="AD24" s="502">
        <v>4667.3305197999998</v>
      </c>
      <c r="AE24" s="502">
        <v>3557.0339988000005</v>
      </c>
      <c r="AF24" s="502">
        <v>8970.9235698000011</v>
      </c>
      <c r="AG24" s="491">
        <f>SUM(S24:AF24)</f>
        <v>66996.433066064012</v>
      </c>
      <c r="AH24" s="503"/>
      <c r="AI24" s="502">
        <v>17256.173355899999</v>
      </c>
      <c r="AJ24" s="502">
        <v>14682.65338951</v>
      </c>
      <c r="AK24" s="502">
        <v>33309.02625825</v>
      </c>
      <c r="AL24" s="502">
        <v>1772.9386370049999</v>
      </c>
      <c r="AM24" s="502">
        <v>44474.824171699998</v>
      </c>
      <c r="AN24" s="502">
        <v>9377.1893580799988</v>
      </c>
      <c r="AO24" s="502">
        <v>35582.713508200002</v>
      </c>
      <c r="AP24" s="502">
        <v>13903.447710619999</v>
      </c>
      <c r="AQ24" s="502">
        <v>86283.445312999989</v>
      </c>
      <c r="AR24" s="502">
        <v>1239.1238874599999</v>
      </c>
      <c r="AS24" s="502">
        <v>43146.081487199997</v>
      </c>
      <c r="AT24" s="502">
        <v>29994.451205910002</v>
      </c>
      <c r="AU24" s="502">
        <v>24901.3509252</v>
      </c>
      <c r="AV24" s="502">
        <v>52778.918655600006</v>
      </c>
      <c r="AW24" s="492">
        <f>SUM(AI24:AV24)</f>
        <v>408702.33786363498</v>
      </c>
      <c r="AX24" s="493"/>
      <c r="AY24" s="502">
        <v>24.566033650000001</v>
      </c>
      <c r="AZ24" s="502">
        <v>17.640609402999999</v>
      </c>
      <c r="BA24" s="502">
        <v>44.954069071999996</v>
      </c>
      <c r="BB24" s="502">
        <v>1.0548520320000001</v>
      </c>
      <c r="BC24" s="502">
        <v>59.363540024000002</v>
      </c>
      <c r="BD24" s="502">
        <v>12.276575658000001</v>
      </c>
      <c r="BE24" s="502">
        <v>36.968388042999997</v>
      </c>
      <c r="BF24" s="502">
        <v>15.899596208</v>
      </c>
      <c r="BG24" s="502">
        <v>112.36099146799999</v>
      </c>
      <c r="BH24" s="502">
        <v>0.61630339499999998</v>
      </c>
      <c r="BI24" s="502">
        <v>61.617566800999995</v>
      </c>
      <c r="BJ24" s="502">
        <v>37.936003305</v>
      </c>
      <c r="BK24" s="502">
        <v>27.408368591999999</v>
      </c>
      <c r="BL24" s="502">
        <v>73.880515818000006</v>
      </c>
      <c r="BM24" s="491">
        <f>SUM(AY24:BL24)</f>
        <v>526.54341346900003</v>
      </c>
      <c r="BN24" s="490"/>
      <c r="BO24" s="502">
        <v>200.464309633</v>
      </c>
      <c r="BP24" s="502">
        <v>161.51215798499999</v>
      </c>
      <c r="BQ24" s="502">
        <v>371.44107990399999</v>
      </c>
      <c r="BR24" s="502">
        <v>9.8995512350000006</v>
      </c>
      <c r="BS24" s="502">
        <v>498.00299324700001</v>
      </c>
      <c r="BT24" s="502">
        <v>109.18375422700001</v>
      </c>
      <c r="BU24" s="502">
        <v>331.89240810299998</v>
      </c>
      <c r="BV24" s="502">
        <v>141.38833918699999</v>
      </c>
      <c r="BW24" s="502">
        <v>942.76812597999992</v>
      </c>
      <c r="BX24" s="502">
        <v>6.0005912690000001</v>
      </c>
      <c r="BY24" s="502">
        <v>511.44198390999998</v>
      </c>
      <c r="BZ24" s="502">
        <v>313.936330656</v>
      </c>
      <c r="CA24" s="502">
        <v>231.18324738299998</v>
      </c>
      <c r="CB24" s="502">
        <v>623.45258493999995</v>
      </c>
      <c r="CC24" s="491">
        <f>SUM(BO24:CB24)</f>
        <v>4452.567457659</v>
      </c>
      <c r="CD24" s="490"/>
      <c r="CE24" s="502">
        <v>134.59694264199999</v>
      </c>
      <c r="CF24" s="502">
        <v>112.090081715</v>
      </c>
      <c r="CG24" s="502">
        <v>251.70762971600001</v>
      </c>
      <c r="CH24" s="502">
        <v>7.1052714220000004</v>
      </c>
      <c r="CI24" s="502">
        <v>339.35181755899998</v>
      </c>
      <c r="CJ24" s="502">
        <v>74.939559549999998</v>
      </c>
      <c r="CK24" s="502">
        <v>230.46681217299999</v>
      </c>
      <c r="CL24" s="502">
        <v>97.446479358999994</v>
      </c>
      <c r="CM24" s="502">
        <v>643.40706038999997</v>
      </c>
      <c r="CN24" s="502">
        <v>4.3797010140000001</v>
      </c>
      <c r="CO24" s="502">
        <v>346.616751147</v>
      </c>
      <c r="CP24" s="502">
        <v>213.16150953499999</v>
      </c>
      <c r="CQ24" s="502">
        <v>159.103509575</v>
      </c>
      <c r="CR24" s="502">
        <v>424.91066219000004</v>
      </c>
      <c r="CS24" s="491">
        <f>SUM(CE24:CR24)</f>
        <v>3039.2837879869994</v>
      </c>
      <c r="CT24" s="490"/>
      <c r="CU24" s="504">
        <v>86.955736223999992</v>
      </c>
      <c r="CV24" s="504">
        <v>72.323339262999994</v>
      </c>
      <c r="CW24" s="504">
        <v>157.370997171</v>
      </c>
      <c r="CX24" s="504">
        <v>3.9760549480000003</v>
      </c>
      <c r="CY24" s="504">
        <v>207.62882247899998</v>
      </c>
      <c r="CZ24" s="504">
        <v>50.533334527000001</v>
      </c>
      <c r="DA24" s="504">
        <v>148.487341743</v>
      </c>
      <c r="DB24" s="504">
        <v>64.603317044999997</v>
      </c>
      <c r="DC24" s="504">
        <v>391.44244674000004</v>
      </c>
      <c r="DD24" s="504">
        <v>2.2699762080000001</v>
      </c>
      <c r="DE24" s="504">
        <v>216.60762521500001</v>
      </c>
      <c r="DF24" s="504">
        <v>132.18650040899999</v>
      </c>
      <c r="DG24" s="504">
        <v>93.653081604000008</v>
      </c>
      <c r="DH24" s="504">
        <v>259.79889658799999</v>
      </c>
      <c r="DI24" s="488">
        <f>SUM(CU24:DH24)</f>
        <v>1887.8374701639998</v>
      </c>
    </row>
    <row r="25" spans="1:113" ht="6.6" customHeight="1" x14ac:dyDescent="0.2">
      <c r="A25" s="452"/>
      <c r="B25" s="506"/>
      <c r="C25" s="474"/>
      <c r="D25" s="474"/>
      <c r="E25" s="474"/>
      <c r="F25" s="474"/>
      <c r="G25" s="474"/>
      <c r="H25" s="474"/>
      <c r="I25" s="474"/>
      <c r="J25" s="474"/>
      <c r="K25" s="474"/>
      <c r="L25" s="474"/>
      <c r="M25" s="474"/>
      <c r="N25" s="474"/>
      <c r="O25" s="474"/>
      <c r="P25" s="474"/>
      <c r="Q25" s="468"/>
      <c r="R25" s="507"/>
      <c r="S25" s="474"/>
      <c r="T25" s="474"/>
      <c r="U25" s="474"/>
      <c r="V25" s="474"/>
      <c r="W25" s="474"/>
      <c r="X25" s="474"/>
      <c r="Y25" s="474"/>
      <c r="Z25" s="474"/>
      <c r="AA25" s="474"/>
      <c r="AB25" s="474"/>
      <c r="AC25" s="474"/>
      <c r="AD25" s="474"/>
      <c r="AE25" s="474"/>
      <c r="AF25" s="474"/>
      <c r="AG25" s="470"/>
      <c r="AH25" s="507"/>
      <c r="AI25" s="474"/>
      <c r="AJ25" s="474"/>
      <c r="AK25" s="474"/>
      <c r="AL25" s="474"/>
      <c r="AM25" s="474"/>
      <c r="AN25" s="474"/>
      <c r="AO25" s="474"/>
      <c r="AP25" s="474"/>
      <c r="AQ25" s="474"/>
      <c r="AR25" s="474"/>
      <c r="AS25" s="474"/>
      <c r="AT25" s="474"/>
      <c r="AU25" s="474"/>
      <c r="AV25" s="474"/>
      <c r="AW25" s="478"/>
      <c r="AX25" s="479"/>
      <c r="AY25" s="474"/>
      <c r="AZ25" s="474"/>
      <c r="BA25" s="474"/>
      <c r="BB25" s="474"/>
      <c r="BC25" s="474"/>
      <c r="BD25" s="474"/>
      <c r="BE25" s="474"/>
      <c r="BF25" s="474"/>
      <c r="BG25" s="474"/>
      <c r="BH25" s="474"/>
      <c r="BI25" s="474"/>
      <c r="BJ25" s="474"/>
      <c r="BK25" s="474"/>
      <c r="BL25" s="474"/>
      <c r="BM25" s="470"/>
      <c r="BN25" s="471"/>
      <c r="BO25" s="474"/>
      <c r="BP25" s="474"/>
      <c r="BQ25" s="474"/>
      <c r="BR25" s="474"/>
      <c r="BS25" s="474"/>
      <c r="BT25" s="474"/>
      <c r="BU25" s="474"/>
      <c r="BV25" s="474"/>
      <c r="BW25" s="474"/>
      <c r="BX25" s="474"/>
      <c r="BY25" s="474"/>
      <c r="BZ25" s="474"/>
      <c r="CA25" s="474"/>
      <c r="CB25" s="474"/>
      <c r="CC25" s="470"/>
      <c r="CD25" s="471"/>
      <c r="CE25" s="474"/>
      <c r="CF25" s="474"/>
      <c r="CG25" s="474"/>
      <c r="CH25" s="474"/>
      <c r="CI25" s="474"/>
      <c r="CJ25" s="474"/>
      <c r="CK25" s="474"/>
      <c r="CL25" s="474"/>
      <c r="CM25" s="474"/>
      <c r="CN25" s="474"/>
      <c r="CO25" s="474"/>
      <c r="CP25" s="474"/>
      <c r="CQ25" s="474"/>
      <c r="CR25" s="474"/>
      <c r="CS25" s="470"/>
      <c r="CT25" s="471"/>
      <c r="CU25" s="464"/>
      <c r="CV25" s="464"/>
      <c r="CW25" s="464"/>
      <c r="CX25" s="464"/>
      <c r="CY25" s="464"/>
      <c r="CZ25" s="464"/>
      <c r="DA25" s="464"/>
      <c r="DB25" s="464"/>
      <c r="DC25" s="464"/>
      <c r="DD25" s="464"/>
      <c r="DE25" s="464"/>
      <c r="DF25" s="464"/>
      <c r="DG25" s="464"/>
      <c r="DH25" s="464"/>
      <c r="DI25" s="465"/>
    </row>
    <row r="26" spans="1:113" ht="12.75" x14ac:dyDescent="0.2">
      <c r="B26" s="460" t="s">
        <v>2</v>
      </c>
      <c r="C26" s="467"/>
      <c r="D26" s="467"/>
      <c r="E26" s="467"/>
      <c r="F26" s="467"/>
      <c r="G26" s="467"/>
      <c r="H26" s="467"/>
      <c r="I26" s="467"/>
      <c r="J26" s="467"/>
      <c r="K26" s="467"/>
      <c r="L26" s="467"/>
      <c r="M26" s="467"/>
      <c r="N26" s="467"/>
      <c r="O26" s="467"/>
      <c r="P26" s="467"/>
      <c r="Q26" s="468"/>
      <c r="R26" s="508"/>
      <c r="S26" s="475"/>
      <c r="T26" s="475"/>
      <c r="U26" s="475"/>
      <c r="V26" s="475"/>
      <c r="W26" s="475"/>
      <c r="X26" s="475"/>
      <c r="Y26" s="475"/>
      <c r="Z26" s="475"/>
      <c r="AA26" s="475"/>
      <c r="AB26" s="475"/>
      <c r="AC26" s="475"/>
      <c r="AD26" s="475"/>
      <c r="AE26" s="475"/>
      <c r="AF26" s="475"/>
      <c r="AG26" s="476"/>
      <c r="AH26" s="477"/>
      <c r="AI26" s="474"/>
      <c r="AJ26" s="474"/>
      <c r="AK26" s="474"/>
      <c r="AL26" s="474"/>
      <c r="AM26" s="474"/>
      <c r="AN26" s="474"/>
      <c r="AO26" s="474"/>
      <c r="AP26" s="474"/>
      <c r="AQ26" s="474"/>
      <c r="AR26" s="474"/>
      <c r="AS26" s="474"/>
      <c r="AT26" s="474"/>
      <c r="AU26" s="474"/>
      <c r="AV26" s="474"/>
      <c r="AW26" s="478"/>
      <c r="AX26" s="479"/>
      <c r="AY26" s="474"/>
      <c r="AZ26" s="474"/>
      <c r="BA26" s="474"/>
      <c r="BB26" s="474"/>
      <c r="BC26" s="474"/>
      <c r="BD26" s="474"/>
      <c r="BE26" s="474"/>
      <c r="BF26" s="474"/>
      <c r="BG26" s="474"/>
      <c r="BH26" s="474"/>
      <c r="BI26" s="474"/>
      <c r="BJ26" s="474"/>
      <c r="BK26" s="474"/>
      <c r="BL26" s="474"/>
      <c r="BM26" s="478"/>
      <c r="BN26" s="479"/>
      <c r="BO26" s="474"/>
      <c r="BP26" s="474"/>
      <c r="BQ26" s="474"/>
      <c r="BR26" s="474"/>
      <c r="BS26" s="474"/>
      <c r="BT26" s="474"/>
      <c r="BU26" s="474"/>
      <c r="BV26" s="474"/>
      <c r="BW26" s="474"/>
      <c r="BX26" s="474"/>
      <c r="BY26" s="474"/>
      <c r="BZ26" s="474"/>
      <c r="CA26" s="474"/>
      <c r="CB26" s="474"/>
      <c r="CC26" s="478"/>
      <c r="CD26" s="479"/>
      <c r="CE26" s="474"/>
      <c r="CF26" s="474"/>
      <c r="CG26" s="474"/>
      <c r="CH26" s="474"/>
      <c r="CI26" s="474"/>
      <c r="CJ26" s="474"/>
      <c r="CK26" s="474"/>
      <c r="CL26" s="474"/>
      <c r="CM26" s="474"/>
      <c r="CN26" s="474"/>
      <c r="CO26" s="474"/>
      <c r="CP26" s="474"/>
      <c r="CQ26" s="474"/>
      <c r="CR26" s="474"/>
      <c r="CS26" s="478"/>
      <c r="CT26" s="479"/>
      <c r="CU26" s="474"/>
      <c r="CV26" s="464"/>
      <c r="CW26" s="464"/>
      <c r="CX26" s="464"/>
      <c r="CY26" s="464"/>
      <c r="CZ26" s="464"/>
      <c r="DA26" s="464"/>
      <c r="DB26" s="464"/>
      <c r="DC26" s="464"/>
      <c r="DD26" s="464"/>
      <c r="DE26" s="464"/>
      <c r="DF26" s="464"/>
      <c r="DG26" s="464"/>
      <c r="DH26" s="464"/>
      <c r="DI26" s="465"/>
    </row>
    <row r="27" spans="1:113" ht="12.75" x14ac:dyDescent="0.2">
      <c r="A27" s="447"/>
      <c r="B27" s="431" t="s">
        <v>405</v>
      </c>
      <c r="C27" s="464">
        <v>41.465670821000003</v>
      </c>
      <c r="D27" s="464">
        <v>16.871040815000001</v>
      </c>
      <c r="E27" s="464">
        <v>14.407667893999999</v>
      </c>
      <c r="F27" s="464">
        <v>12.697418559999999</v>
      </c>
      <c r="G27" s="464">
        <v>9.4058440799999996</v>
      </c>
      <c r="H27" s="464">
        <v>5.1333034050000004</v>
      </c>
      <c r="I27" s="464">
        <v>18.726174589199999</v>
      </c>
      <c r="J27" s="464">
        <v>4.6976246870000002</v>
      </c>
      <c r="K27" s="464">
        <v>20.772741572000001</v>
      </c>
      <c r="L27" s="464">
        <v>41.039547673999998</v>
      </c>
      <c r="M27" s="464">
        <v>5.24661738</v>
      </c>
      <c r="N27" s="464">
        <v>6.5526500957999998</v>
      </c>
      <c r="O27" s="464">
        <v>258.35915990130002</v>
      </c>
      <c r="P27" s="464">
        <v>21.328827885999999</v>
      </c>
      <c r="Q27" s="468">
        <f t="shared" ref="Q27:Q31" si="18">SUM(C27:P27)</f>
        <v>476.70428936030004</v>
      </c>
      <c r="R27" s="471"/>
      <c r="S27" s="464">
        <v>16.503530335000001</v>
      </c>
      <c r="T27" s="464">
        <v>8.0087798899999996</v>
      </c>
      <c r="U27" s="464">
        <v>5.9477803439999999</v>
      </c>
      <c r="V27" s="464">
        <v>5.8577238439999997</v>
      </c>
      <c r="W27" s="464">
        <v>4.3579516549999999</v>
      </c>
      <c r="X27" s="464">
        <v>3.0131330300000001</v>
      </c>
      <c r="Y27" s="464">
        <v>7.8411503500000004</v>
      </c>
      <c r="Z27" s="464">
        <v>2.2659943249999999</v>
      </c>
      <c r="AA27" s="464">
        <v>12.819930338000001</v>
      </c>
      <c r="AB27" s="464">
        <v>19.192774069999999</v>
      </c>
      <c r="AC27" s="464">
        <v>2.4549218260000001</v>
      </c>
      <c r="AD27" s="464">
        <v>3.121277632</v>
      </c>
      <c r="AE27" s="464">
        <v>1951.689727186</v>
      </c>
      <c r="AF27" s="464">
        <v>15.325129296</v>
      </c>
      <c r="AG27" s="470">
        <f t="shared" ref="AG27:AG32" si="19">SUM(S27:AF27)</f>
        <v>2058.3998041210002</v>
      </c>
      <c r="AH27" s="471"/>
      <c r="AI27" s="464">
        <v>1028.70521779</v>
      </c>
      <c r="AJ27" s="464">
        <v>590.72056227999997</v>
      </c>
      <c r="AK27" s="464">
        <v>470.12404280999999</v>
      </c>
      <c r="AL27" s="464">
        <v>331.62712381</v>
      </c>
      <c r="AM27" s="464">
        <v>340.54945158999999</v>
      </c>
      <c r="AN27" s="464">
        <v>137.4953543</v>
      </c>
      <c r="AO27" s="464">
        <v>447.80031192000001</v>
      </c>
      <c r="AP27" s="464">
        <v>154.409685</v>
      </c>
      <c r="AQ27" s="464">
        <v>674.94423761999997</v>
      </c>
      <c r="AR27" s="464">
        <v>901.43048510000006</v>
      </c>
      <c r="AS27" s="464">
        <v>186.13011345000001</v>
      </c>
      <c r="AT27" s="464">
        <v>216.45168311</v>
      </c>
      <c r="AU27" s="464">
        <v>2251.9138927600002</v>
      </c>
      <c r="AV27" s="464">
        <v>737.74709682000002</v>
      </c>
      <c r="AW27" s="478">
        <f t="shared" ref="AW27:AW32" si="20">SUM(AI27:AV27)</f>
        <v>8470.0492583599989</v>
      </c>
      <c r="AX27" s="479"/>
      <c r="AY27" s="464">
        <v>4.1984882388000004</v>
      </c>
      <c r="AZ27" s="464">
        <v>1.6158287680000001</v>
      </c>
      <c r="BA27" s="464">
        <v>1.3109154570999999</v>
      </c>
      <c r="BB27" s="464">
        <v>1.404192171</v>
      </c>
      <c r="BC27" s="464">
        <v>0.87947410500000001</v>
      </c>
      <c r="BD27" s="464">
        <v>0.61090983899999995</v>
      </c>
      <c r="BE27" s="464">
        <v>1.056753912</v>
      </c>
      <c r="BF27" s="464">
        <v>0.45989193499999997</v>
      </c>
      <c r="BG27" s="464">
        <v>2.430399752</v>
      </c>
      <c r="BH27" s="464">
        <v>4.70214892</v>
      </c>
      <c r="BI27" s="464">
        <v>0.49533639299999999</v>
      </c>
      <c r="BJ27" s="464">
        <v>0.62739799630000004</v>
      </c>
      <c r="BK27" s="464">
        <v>221.9904838141</v>
      </c>
      <c r="BL27" s="464">
        <v>2.6304815370000001</v>
      </c>
      <c r="BM27" s="470">
        <f t="shared" ref="BM27:BM32" si="21">SUM(AY27:BL27)</f>
        <v>244.41270283830002</v>
      </c>
      <c r="BN27" s="471"/>
      <c r="BO27" s="464">
        <v>16.002093271700002</v>
      </c>
      <c r="BP27" s="464">
        <v>13.0276312608</v>
      </c>
      <c r="BQ27" s="464">
        <v>8.9681999799999996</v>
      </c>
      <c r="BR27" s="464">
        <v>3.8727110395</v>
      </c>
      <c r="BS27" s="464">
        <v>7.2481139700000004</v>
      </c>
      <c r="BT27" s="464">
        <v>3.9221089400000002</v>
      </c>
      <c r="BU27" s="464">
        <v>9.6839992594000002</v>
      </c>
      <c r="BV27" s="464">
        <v>3.5054564300000002</v>
      </c>
      <c r="BW27" s="464">
        <v>16.0707062597</v>
      </c>
      <c r="BX27" s="464">
        <v>11.698403836000001</v>
      </c>
      <c r="BY27" s="464">
        <v>4.03456408</v>
      </c>
      <c r="BZ27" s="464">
        <v>4.9331844299999998</v>
      </c>
      <c r="CA27" s="464">
        <v>42.291465450899999</v>
      </c>
      <c r="CB27" s="464">
        <v>16.161984655000001</v>
      </c>
      <c r="CC27" s="470">
        <f t="shared" ref="CC27:CC32" si="22">SUM(BO27:CB27)</f>
        <v>161.42062286299998</v>
      </c>
      <c r="CD27" s="471"/>
      <c r="CE27" s="464">
        <v>14.0942157522</v>
      </c>
      <c r="CF27" s="464">
        <v>10.2047924523</v>
      </c>
      <c r="CG27" s="464">
        <v>7.1625420059999998</v>
      </c>
      <c r="CH27" s="464">
        <v>3.4015763625000002</v>
      </c>
      <c r="CI27" s="464">
        <v>5.6282372215000001</v>
      </c>
      <c r="CJ27" s="464">
        <v>3.2388790699999999</v>
      </c>
      <c r="CK27" s="464">
        <v>8.5383589424000004</v>
      </c>
      <c r="CL27" s="464">
        <v>2.7840186815000001</v>
      </c>
      <c r="CM27" s="464">
        <v>12.773448519700001</v>
      </c>
      <c r="CN27" s="464">
        <v>11.050294667499999</v>
      </c>
      <c r="CO27" s="464">
        <v>3.1497302399999998</v>
      </c>
      <c r="CP27" s="464">
        <v>3.921710493</v>
      </c>
      <c r="CQ27" s="464">
        <v>41.600098710899999</v>
      </c>
      <c r="CR27" s="464">
        <v>12.647506557</v>
      </c>
      <c r="CS27" s="470">
        <f>SUM(CE27:CR27)</f>
        <v>140.19540967649999</v>
      </c>
      <c r="CT27" s="471"/>
      <c r="CU27" s="467"/>
      <c r="CV27" s="464"/>
      <c r="CW27" s="464"/>
      <c r="CX27" s="464"/>
      <c r="CY27" s="464"/>
      <c r="CZ27" s="464"/>
      <c r="DA27" s="464"/>
      <c r="DB27" s="464"/>
      <c r="DC27" s="464"/>
      <c r="DD27" s="464"/>
      <c r="DE27" s="464"/>
      <c r="DF27" s="464"/>
      <c r="DG27" s="464"/>
      <c r="DH27" s="464"/>
      <c r="DI27" s="465"/>
    </row>
    <row r="28" spans="1:113" ht="12.75" x14ac:dyDescent="0.2">
      <c r="A28" s="447"/>
      <c r="B28" s="431" t="s">
        <v>406</v>
      </c>
      <c r="C28" s="474"/>
      <c r="D28" s="474"/>
      <c r="E28" s="474"/>
      <c r="F28" s="474"/>
      <c r="G28" s="474"/>
      <c r="H28" s="474"/>
      <c r="I28" s="474">
        <v>61.4</v>
      </c>
      <c r="J28" s="474"/>
      <c r="K28" s="474"/>
      <c r="L28" s="474"/>
      <c r="M28" s="474"/>
      <c r="N28" s="474"/>
      <c r="O28" s="474"/>
      <c r="P28" s="474"/>
      <c r="Q28" s="468">
        <f t="shared" si="18"/>
        <v>61.4</v>
      </c>
      <c r="R28" s="471"/>
      <c r="S28" s="474"/>
      <c r="T28" s="474"/>
      <c r="U28" s="474"/>
      <c r="V28" s="474"/>
      <c r="W28" s="474"/>
      <c r="X28" s="474"/>
      <c r="Y28" s="474">
        <v>979</v>
      </c>
      <c r="Z28" s="474"/>
      <c r="AA28" s="474"/>
      <c r="AB28" s="474"/>
      <c r="AC28" s="474"/>
      <c r="AD28" s="474"/>
      <c r="AE28" s="474"/>
      <c r="AF28" s="474"/>
      <c r="AG28" s="470">
        <f t="shared" si="19"/>
        <v>979</v>
      </c>
      <c r="AH28" s="471"/>
      <c r="AI28" s="474"/>
      <c r="AJ28" s="474"/>
      <c r="AK28" s="474"/>
      <c r="AL28" s="474"/>
      <c r="AM28" s="474"/>
      <c r="AN28" s="474"/>
      <c r="AO28" s="474">
        <v>184.2</v>
      </c>
      <c r="AP28" s="474"/>
      <c r="AQ28" s="474"/>
      <c r="AR28" s="474"/>
      <c r="AS28" s="474"/>
      <c r="AT28" s="474"/>
      <c r="AU28" s="474"/>
      <c r="AV28" s="474"/>
      <c r="AW28" s="478">
        <f t="shared" si="20"/>
        <v>184.2</v>
      </c>
      <c r="AX28" s="479"/>
      <c r="AY28" s="474"/>
      <c r="AZ28" s="474"/>
      <c r="BA28" s="474"/>
      <c r="BB28" s="474"/>
      <c r="BC28" s="474"/>
      <c r="BD28" s="474"/>
      <c r="BE28" s="474">
        <v>18.5</v>
      </c>
      <c r="BF28" s="474"/>
      <c r="BG28" s="474"/>
      <c r="BH28" s="474"/>
      <c r="BI28" s="474"/>
      <c r="BJ28" s="474"/>
      <c r="BK28" s="474"/>
      <c r="BL28" s="474"/>
      <c r="BM28" s="470">
        <f t="shared" si="21"/>
        <v>18.5</v>
      </c>
      <c r="BN28" s="471"/>
      <c r="BO28" s="474"/>
      <c r="BP28" s="474"/>
      <c r="BQ28" s="474"/>
      <c r="BR28" s="474"/>
      <c r="BS28" s="474"/>
      <c r="BT28" s="474"/>
      <c r="BU28" s="474">
        <v>50.8</v>
      </c>
      <c r="BV28" s="474"/>
      <c r="BW28" s="474"/>
      <c r="BX28" s="474"/>
      <c r="BY28" s="474"/>
      <c r="BZ28" s="474"/>
      <c r="CA28" s="474"/>
      <c r="CB28" s="474"/>
      <c r="CC28" s="470">
        <f t="shared" si="22"/>
        <v>50.8</v>
      </c>
      <c r="CD28" s="471"/>
      <c r="CE28" s="474"/>
      <c r="CF28" s="474"/>
      <c r="CG28" s="474"/>
      <c r="CH28" s="474"/>
      <c r="CI28" s="474"/>
      <c r="CJ28" s="474"/>
      <c r="CK28" s="474">
        <v>44.7</v>
      </c>
      <c r="CL28" s="474"/>
      <c r="CM28" s="474"/>
      <c r="CN28" s="474"/>
      <c r="CO28" s="474"/>
      <c r="CP28" s="474"/>
      <c r="CQ28" s="474"/>
      <c r="CR28" s="474"/>
      <c r="CS28" s="470">
        <f t="shared" ref="CS28:CS32" si="23">SUM(CE28:CR28)</f>
        <v>44.7</v>
      </c>
      <c r="CT28" s="471"/>
      <c r="CU28" s="467"/>
      <c r="CV28" s="464"/>
      <c r="CW28" s="464"/>
      <c r="CX28" s="464"/>
      <c r="CY28" s="464"/>
      <c r="CZ28" s="464"/>
      <c r="DA28" s="464"/>
      <c r="DB28" s="464"/>
      <c r="DC28" s="464"/>
      <c r="DD28" s="464"/>
      <c r="DE28" s="464"/>
      <c r="DF28" s="464"/>
      <c r="DG28" s="464"/>
      <c r="DH28" s="464"/>
      <c r="DI28" s="465"/>
    </row>
    <row r="29" spans="1:113" ht="12.75" x14ac:dyDescent="0.2">
      <c r="A29" s="509"/>
      <c r="B29" s="510" t="s">
        <v>407</v>
      </c>
      <c r="C29" s="467">
        <v>3.2969650000000001</v>
      </c>
      <c r="D29" s="467">
        <v>16.763930000000002</v>
      </c>
      <c r="E29" s="467">
        <v>7.6</v>
      </c>
      <c r="F29" s="467">
        <v>0</v>
      </c>
      <c r="G29" s="467">
        <v>26.2</v>
      </c>
      <c r="H29" s="467">
        <v>6.4139299999999997</v>
      </c>
      <c r="I29" s="467">
        <v>25.874825000000001</v>
      </c>
      <c r="J29" s="467">
        <v>4.5069650000000001</v>
      </c>
      <c r="K29" s="467">
        <v>42.2</v>
      </c>
      <c r="L29" s="467">
        <v>0</v>
      </c>
      <c r="M29" s="467">
        <v>30.1</v>
      </c>
      <c r="N29" s="467">
        <v>14</v>
      </c>
      <c r="O29" s="467">
        <v>32.200000000000003</v>
      </c>
      <c r="P29" s="467">
        <v>35.799999999999997</v>
      </c>
      <c r="Q29" s="468">
        <f t="shared" si="18"/>
        <v>244.956615</v>
      </c>
      <c r="R29" s="471"/>
      <c r="S29" s="467">
        <v>70.300809999999998</v>
      </c>
      <c r="T29" s="467">
        <v>342.38162</v>
      </c>
      <c r="U29" s="467">
        <v>158.9</v>
      </c>
      <c r="V29" s="467">
        <v>0</v>
      </c>
      <c r="W29" s="467">
        <v>542.79999999999995</v>
      </c>
      <c r="X29" s="467">
        <v>134.94162</v>
      </c>
      <c r="Y29" s="467">
        <v>513.03404999999998</v>
      </c>
      <c r="Z29" s="467">
        <v>93.000810000000001</v>
      </c>
      <c r="AA29" s="475">
        <v>871</v>
      </c>
      <c r="AB29" s="467">
        <v>0</v>
      </c>
      <c r="AC29" s="475">
        <v>613.70000000000005</v>
      </c>
      <c r="AD29" s="467">
        <v>285</v>
      </c>
      <c r="AE29" s="467">
        <v>643.4</v>
      </c>
      <c r="AF29" s="467">
        <v>750.4</v>
      </c>
      <c r="AG29" s="470">
        <f t="shared" si="19"/>
        <v>5018.858909999999</v>
      </c>
      <c r="AH29" s="471"/>
      <c r="AI29" s="474">
        <v>7.1279800000000009</v>
      </c>
      <c r="AJ29" s="474">
        <v>43.925960000000003</v>
      </c>
      <c r="AK29" s="467">
        <v>18.8</v>
      </c>
      <c r="AL29" s="474">
        <v>0</v>
      </c>
      <c r="AM29" s="474">
        <v>69</v>
      </c>
      <c r="AN29" s="474">
        <v>13.695959999999999</v>
      </c>
      <c r="AO29" s="474">
        <v>64.409899999999993</v>
      </c>
      <c r="AP29" s="474">
        <v>10.837980000000002</v>
      </c>
      <c r="AQ29" s="474">
        <v>109.44</v>
      </c>
      <c r="AR29" s="474">
        <v>0</v>
      </c>
      <c r="AS29" s="474">
        <v>78.599999999999994</v>
      </c>
      <c r="AT29" s="474">
        <v>34.44</v>
      </c>
      <c r="AU29" s="474">
        <v>81.819999999999993</v>
      </c>
      <c r="AV29" s="474">
        <v>94.91</v>
      </c>
      <c r="AW29" s="478">
        <f t="shared" si="20"/>
        <v>627.00778000000003</v>
      </c>
      <c r="AX29" s="479"/>
      <c r="AY29" s="474">
        <v>1.3126600000000002</v>
      </c>
      <c r="AZ29" s="474">
        <v>4.7453200000000004</v>
      </c>
      <c r="BA29" s="467">
        <v>7.19</v>
      </c>
      <c r="BB29" s="474">
        <v>0</v>
      </c>
      <c r="BC29" s="474">
        <v>39</v>
      </c>
      <c r="BD29" s="474">
        <v>2.6053200000000003</v>
      </c>
      <c r="BE29" s="474">
        <v>8.6733000000000011</v>
      </c>
      <c r="BF29" s="474">
        <v>1.5526600000000002</v>
      </c>
      <c r="BG29" s="474">
        <v>56.95</v>
      </c>
      <c r="BH29" s="474">
        <v>0</v>
      </c>
      <c r="BI29" s="474">
        <v>44.11</v>
      </c>
      <c r="BJ29" s="474">
        <v>17.03</v>
      </c>
      <c r="BK29" s="474">
        <v>48.29</v>
      </c>
      <c r="BL29" s="474">
        <v>32.61</v>
      </c>
      <c r="BM29" s="470">
        <f t="shared" si="21"/>
        <v>264.06925999999999</v>
      </c>
      <c r="BN29" s="471"/>
      <c r="BO29" s="474">
        <v>1.7219</v>
      </c>
      <c r="BP29" s="474">
        <v>10.313800000000001</v>
      </c>
      <c r="BQ29" s="467">
        <v>4.58</v>
      </c>
      <c r="BR29" s="474">
        <v>0</v>
      </c>
      <c r="BS29" s="474">
        <v>17.27</v>
      </c>
      <c r="BT29" s="474">
        <v>3.3238000000000003</v>
      </c>
      <c r="BU29" s="474">
        <v>15.099499999999999</v>
      </c>
      <c r="BV29" s="474">
        <v>2.5819000000000001</v>
      </c>
      <c r="BW29" s="474">
        <v>27.14</v>
      </c>
      <c r="BX29" s="474">
        <v>0</v>
      </c>
      <c r="BY29" s="474">
        <v>19.64</v>
      </c>
      <c r="BZ29" s="474">
        <v>8.56</v>
      </c>
      <c r="CA29" s="474">
        <v>20.54</v>
      </c>
      <c r="CB29" s="474">
        <v>23.1</v>
      </c>
      <c r="CC29" s="470">
        <f t="shared" si="22"/>
        <v>153.87090000000001</v>
      </c>
      <c r="CD29" s="471"/>
      <c r="CE29" s="474">
        <v>1.56671</v>
      </c>
      <c r="CF29" s="467">
        <v>9.4434199999999997</v>
      </c>
      <c r="CG29" s="474">
        <v>4.18</v>
      </c>
      <c r="CH29" s="474">
        <v>0</v>
      </c>
      <c r="CI29" s="474">
        <v>15.81</v>
      </c>
      <c r="CJ29" s="474">
        <v>3.01342</v>
      </c>
      <c r="CK29" s="474">
        <v>13.80355</v>
      </c>
      <c r="CL29" s="474">
        <v>2.3467099999999999</v>
      </c>
      <c r="CM29" s="474">
        <v>24.88</v>
      </c>
      <c r="CN29" s="474">
        <v>0</v>
      </c>
      <c r="CO29" s="474">
        <v>17.95</v>
      </c>
      <c r="CP29" s="474">
        <v>7.83</v>
      </c>
      <c r="CQ29" s="474">
        <v>18.82</v>
      </c>
      <c r="CR29" s="474">
        <v>21.21</v>
      </c>
      <c r="CS29" s="470">
        <f t="shared" si="23"/>
        <v>140.85381000000001</v>
      </c>
      <c r="CT29" s="471"/>
      <c r="CU29" s="464">
        <v>2.4080323194868775E-2</v>
      </c>
      <c r="CV29" s="464">
        <v>0.12924864</v>
      </c>
      <c r="CW29" s="464">
        <v>7.0944490814262906E-2</v>
      </c>
      <c r="CX29" s="464">
        <v>0</v>
      </c>
      <c r="CY29" s="464">
        <v>0.28212654534086412</v>
      </c>
      <c r="CZ29" s="464">
        <v>3.9248640000000001E-2</v>
      </c>
      <c r="DA29" s="464">
        <v>0.20619232794838277</v>
      </c>
      <c r="DB29" s="464">
        <v>3.5351550027397441E-2</v>
      </c>
      <c r="DC29" s="464">
        <v>0.45</v>
      </c>
      <c r="DD29" s="464">
        <v>0</v>
      </c>
      <c r="DE29" s="464">
        <v>0.32010510827231808</v>
      </c>
      <c r="DF29" s="464">
        <v>0.13739669069462196</v>
      </c>
      <c r="DG29" s="464">
        <v>0.35</v>
      </c>
      <c r="DH29" s="464">
        <v>0.35070504719858392</v>
      </c>
      <c r="DI29" s="488">
        <f>SUM(CU29:DH29)</f>
        <v>2.3953993634913</v>
      </c>
    </row>
    <row r="30" spans="1:113" ht="12.75" x14ac:dyDescent="0.2">
      <c r="A30" s="447"/>
      <c r="B30" s="431" t="s">
        <v>408</v>
      </c>
      <c r="C30" s="467">
        <v>71.400000000000006</v>
      </c>
      <c r="D30" s="464"/>
      <c r="E30" s="467">
        <v>13.7</v>
      </c>
      <c r="F30" s="467">
        <v>48.2</v>
      </c>
      <c r="G30" s="467">
        <v>9.5</v>
      </c>
      <c r="H30" s="464"/>
      <c r="I30" s="464"/>
      <c r="J30" s="464"/>
      <c r="K30" s="467">
        <v>11.4</v>
      </c>
      <c r="L30" s="467">
        <v>18.8</v>
      </c>
      <c r="M30" s="467">
        <v>2.2000000000000002</v>
      </c>
      <c r="N30" s="467">
        <v>13.1</v>
      </c>
      <c r="O30" s="467">
        <v>87.1</v>
      </c>
      <c r="P30" s="467"/>
      <c r="Q30" s="468">
        <f t="shared" si="18"/>
        <v>275.39999999999998</v>
      </c>
      <c r="R30" s="471"/>
      <c r="S30" s="467">
        <v>2667.9</v>
      </c>
      <c r="T30" s="464"/>
      <c r="U30" s="467">
        <v>558.4</v>
      </c>
      <c r="V30" s="467">
        <v>1686.1</v>
      </c>
      <c r="W30" s="467">
        <v>361.1</v>
      </c>
      <c r="X30" s="464"/>
      <c r="Y30" s="464"/>
      <c r="Z30" s="464"/>
      <c r="AA30" s="467">
        <v>498.1</v>
      </c>
      <c r="AB30" s="467">
        <v>595.70000000000005</v>
      </c>
      <c r="AC30" s="467">
        <v>83.8</v>
      </c>
      <c r="AD30" s="475">
        <v>468.5</v>
      </c>
      <c r="AE30" s="467">
        <v>2943.3</v>
      </c>
      <c r="AF30" s="467"/>
      <c r="AG30" s="470">
        <f t="shared" si="19"/>
        <v>9862.9000000000015</v>
      </c>
      <c r="AH30" s="471"/>
      <c r="AI30" s="467">
        <v>449.3</v>
      </c>
      <c r="AJ30" s="464">
        <v>0</v>
      </c>
      <c r="AK30" s="467">
        <v>105.9</v>
      </c>
      <c r="AL30" s="467">
        <v>256.3</v>
      </c>
      <c r="AM30" s="467">
        <v>62.1</v>
      </c>
      <c r="AN30" s="467">
        <v>0</v>
      </c>
      <c r="AO30" s="511">
        <v>0</v>
      </c>
      <c r="AP30" s="511">
        <v>0</v>
      </c>
      <c r="AQ30" s="467">
        <v>101.2</v>
      </c>
      <c r="AR30" s="467">
        <v>74.3</v>
      </c>
      <c r="AS30" s="467">
        <v>14.1</v>
      </c>
      <c r="AT30" s="467">
        <v>83.8</v>
      </c>
      <c r="AU30" s="467">
        <v>389.1</v>
      </c>
      <c r="AV30" s="467">
        <v>0</v>
      </c>
      <c r="AW30" s="478">
        <f t="shared" si="20"/>
        <v>1536.1</v>
      </c>
      <c r="AX30" s="479"/>
      <c r="AY30" s="467">
        <v>470.2</v>
      </c>
      <c r="AZ30" s="464"/>
      <c r="BA30" s="474">
        <v>70.2</v>
      </c>
      <c r="BB30" s="474">
        <v>428.1</v>
      </c>
      <c r="BC30" s="474">
        <v>71.599999999999994</v>
      </c>
      <c r="BD30" s="464"/>
      <c r="BE30" s="464"/>
      <c r="BF30" s="464"/>
      <c r="BG30" s="474">
        <v>6.1</v>
      </c>
      <c r="BH30" s="474">
        <v>227.5</v>
      </c>
      <c r="BI30" s="474">
        <v>18.3</v>
      </c>
      <c r="BJ30" s="474">
        <v>316.3</v>
      </c>
      <c r="BK30" s="474">
        <v>1610.7</v>
      </c>
      <c r="BL30" s="474"/>
      <c r="BM30" s="470">
        <f t="shared" si="21"/>
        <v>3219</v>
      </c>
      <c r="BN30" s="471"/>
      <c r="BO30" s="474">
        <v>128.9</v>
      </c>
      <c r="BP30" s="464"/>
      <c r="BQ30" s="467">
        <v>23.3</v>
      </c>
      <c r="BR30" s="474">
        <v>93.6</v>
      </c>
      <c r="BS30" s="474">
        <v>18</v>
      </c>
      <c r="BT30" s="464"/>
      <c r="BU30" s="464"/>
      <c r="BV30" s="464"/>
      <c r="BW30" s="474">
        <v>16.5</v>
      </c>
      <c r="BX30" s="474">
        <v>40.200000000000003</v>
      </c>
      <c r="BY30" s="474">
        <v>4.3</v>
      </c>
      <c r="BZ30" s="474">
        <v>22.9</v>
      </c>
      <c r="CA30" s="474">
        <v>210.1</v>
      </c>
      <c r="CB30" s="474"/>
      <c r="CC30" s="470">
        <f t="shared" si="22"/>
        <v>557.79999999999995</v>
      </c>
      <c r="CD30" s="471"/>
      <c r="CE30" s="467">
        <v>121.8</v>
      </c>
      <c r="CF30" s="464"/>
      <c r="CG30" s="474">
        <v>22.2</v>
      </c>
      <c r="CH30" s="474">
        <v>87.8</v>
      </c>
      <c r="CI30" s="474">
        <v>17</v>
      </c>
      <c r="CJ30" s="464"/>
      <c r="CK30" s="464"/>
      <c r="CL30" s="464"/>
      <c r="CM30" s="474">
        <v>16</v>
      </c>
      <c r="CN30" s="474">
        <v>37.4</v>
      </c>
      <c r="CO30" s="474">
        <v>4.0999999999999996</v>
      </c>
      <c r="CP30" s="474">
        <v>21.7</v>
      </c>
      <c r="CQ30" s="474">
        <v>195.4</v>
      </c>
      <c r="CR30" s="474"/>
      <c r="CS30" s="470">
        <f t="shared" si="23"/>
        <v>523.4</v>
      </c>
      <c r="CT30" s="471"/>
      <c r="CU30" s="474">
        <v>1.3</v>
      </c>
      <c r="CV30" s="464">
        <v>0</v>
      </c>
      <c r="CW30" s="511">
        <v>0.3</v>
      </c>
      <c r="CX30" s="511">
        <v>0.8</v>
      </c>
      <c r="CY30" s="511">
        <v>0.1</v>
      </c>
      <c r="CZ30" s="511">
        <v>0</v>
      </c>
      <c r="DA30" s="511">
        <v>0</v>
      </c>
      <c r="DB30" s="511">
        <v>0</v>
      </c>
      <c r="DC30" s="511">
        <v>0.2</v>
      </c>
      <c r="DD30" s="511">
        <v>0.3</v>
      </c>
      <c r="DE30" s="511">
        <v>0.1</v>
      </c>
      <c r="DF30" s="511">
        <v>0.2</v>
      </c>
      <c r="DG30" s="511">
        <v>2.1</v>
      </c>
      <c r="DH30" s="511">
        <v>0</v>
      </c>
      <c r="DI30" s="488">
        <f>SUM(CU30:DH30)</f>
        <v>5.4</v>
      </c>
    </row>
    <row r="31" spans="1:113" ht="12.75" x14ac:dyDescent="0.2">
      <c r="A31" s="447"/>
      <c r="B31" s="431" t="s">
        <v>409</v>
      </c>
      <c r="C31" s="467">
        <v>4495.42</v>
      </c>
      <c r="D31" s="467">
        <v>2133.1999999999998</v>
      </c>
      <c r="E31" s="467">
        <v>2109.9</v>
      </c>
      <c r="F31" s="467">
        <v>1198.47</v>
      </c>
      <c r="G31" s="467">
        <v>3331.64</v>
      </c>
      <c r="H31" s="467">
        <v>2247.86</v>
      </c>
      <c r="I31" s="467">
        <v>1528.37</v>
      </c>
      <c r="J31" s="467">
        <v>722.22</v>
      </c>
      <c r="K31" s="467">
        <v>4781.8</v>
      </c>
      <c r="L31" s="467">
        <v>756.88</v>
      </c>
      <c r="M31" s="467">
        <v>2583.7600000000002</v>
      </c>
      <c r="N31" s="467">
        <v>3659.25</v>
      </c>
      <c r="O31" s="467">
        <v>1750.66</v>
      </c>
      <c r="P31" s="467">
        <v>3498.35</v>
      </c>
      <c r="Q31" s="468">
        <f t="shared" si="18"/>
        <v>34797.780000000006</v>
      </c>
      <c r="R31" s="471"/>
      <c r="S31" s="467">
        <v>1733.66</v>
      </c>
      <c r="T31" s="467">
        <v>536.16999999999996</v>
      </c>
      <c r="U31" s="467">
        <v>1702.16</v>
      </c>
      <c r="V31" s="467">
        <v>445.45</v>
      </c>
      <c r="W31" s="467">
        <v>2473.4299999999998</v>
      </c>
      <c r="X31" s="467">
        <v>434.57</v>
      </c>
      <c r="Y31" s="475">
        <v>1149.22</v>
      </c>
      <c r="Z31" s="467">
        <v>456.46</v>
      </c>
      <c r="AA31" s="475">
        <v>4581.87</v>
      </c>
      <c r="AB31" s="467">
        <v>354.55</v>
      </c>
      <c r="AC31" s="467">
        <v>2009.28</v>
      </c>
      <c r="AD31" s="467">
        <v>1964.54</v>
      </c>
      <c r="AE31" s="467">
        <v>2094.2399999999998</v>
      </c>
      <c r="AF31" s="467">
        <v>2923.1</v>
      </c>
      <c r="AG31" s="470">
        <f t="shared" si="19"/>
        <v>22858.699999999997</v>
      </c>
      <c r="AH31" s="471"/>
      <c r="AI31" s="474">
        <v>26706.54</v>
      </c>
      <c r="AJ31" s="474">
        <v>9046.58</v>
      </c>
      <c r="AK31" s="474">
        <v>18334.04</v>
      </c>
      <c r="AL31" s="474">
        <v>5661.98</v>
      </c>
      <c r="AM31" s="474">
        <v>30915.11</v>
      </c>
      <c r="AN31" s="474">
        <v>7349.4</v>
      </c>
      <c r="AO31" s="474">
        <v>14898.21</v>
      </c>
      <c r="AP31" s="474">
        <v>5403.65</v>
      </c>
      <c r="AQ31" s="474">
        <v>59392.26</v>
      </c>
      <c r="AR31" s="474">
        <v>4068.62</v>
      </c>
      <c r="AS31" s="474">
        <v>27362.62</v>
      </c>
      <c r="AT31" s="474">
        <v>25577.34</v>
      </c>
      <c r="AU31" s="474">
        <v>18534.64</v>
      </c>
      <c r="AV31" s="474">
        <v>29698.69</v>
      </c>
      <c r="AW31" s="478">
        <f t="shared" si="20"/>
        <v>282949.68</v>
      </c>
      <c r="AX31" s="479"/>
      <c r="AY31" s="467">
        <v>4.6900000000000004</v>
      </c>
      <c r="AZ31" s="474">
        <v>1.88</v>
      </c>
      <c r="BA31" s="474">
        <v>4.84</v>
      </c>
      <c r="BB31" s="474">
        <v>1.0900000000000001</v>
      </c>
      <c r="BC31" s="474">
        <v>7.15</v>
      </c>
      <c r="BD31" s="474">
        <v>1.68</v>
      </c>
      <c r="BE31" s="474">
        <v>3.45</v>
      </c>
      <c r="BF31" s="474">
        <v>1.3</v>
      </c>
      <c r="BG31" s="474">
        <v>13.56</v>
      </c>
      <c r="BH31" s="474">
        <v>0.89</v>
      </c>
      <c r="BI31" s="474">
        <v>5.91</v>
      </c>
      <c r="BJ31" s="474">
        <v>5.49</v>
      </c>
      <c r="BK31" s="474">
        <v>14.68</v>
      </c>
      <c r="BL31" s="474">
        <v>8.34</v>
      </c>
      <c r="BM31" s="470">
        <f t="shared" si="21"/>
        <v>74.95</v>
      </c>
      <c r="BN31" s="471"/>
      <c r="BO31" s="512">
        <v>180.01</v>
      </c>
      <c r="BP31" s="512">
        <v>90.09</v>
      </c>
      <c r="BQ31" s="512">
        <v>146.68</v>
      </c>
      <c r="BR31" s="512">
        <v>34.03</v>
      </c>
      <c r="BS31" s="512">
        <v>224.03</v>
      </c>
      <c r="BT31" s="512">
        <v>77.34</v>
      </c>
      <c r="BU31" s="512">
        <v>111.57</v>
      </c>
      <c r="BV31" s="512">
        <v>47</v>
      </c>
      <c r="BW31" s="512">
        <v>448.44</v>
      </c>
      <c r="BX31" s="512">
        <v>28.33</v>
      </c>
      <c r="BY31" s="512">
        <v>203.9</v>
      </c>
      <c r="BZ31" s="512">
        <v>201.53</v>
      </c>
      <c r="CA31" s="474">
        <v>182.18</v>
      </c>
      <c r="CB31" s="474">
        <v>279.83999999999997</v>
      </c>
      <c r="CC31" s="470">
        <f t="shared" si="22"/>
        <v>2254.9700000000003</v>
      </c>
      <c r="CD31" s="471"/>
      <c r="CE31" s="467">
        <v>168.56</v>
      </c>
      <c r="CF31" s="474">
        <v>84.38</v>
      </c>
      <c r="CG31" s="474">
        <v>139.83000000000001</v>
      </c>
      <c r="CH31" s="474">
        <v>31.74</v>
      </c>
      <c r="CI31" s="474">
        <v>212.68</v>
      </c>
      <c r="CJ31" s="474">
        <v>72.2</v>
      </c>
      <c r="CK31" s="474">
        <v>105.99</v>
      </c>
      <c r="CL31" s="474">
        <v>44.63</v>
      </c>
      <c r="CM31" s="474">
        <v>426.73</v>
      </c>
      <c r="CN31" s="474">
        <v>26.6</v>
      </c>
      <c r="CO31" s="474">
        <v>193.7</v>
      </c>
      <c r="CP31" s="474">
        <v>190.51</v>
      </c>
      <c r="CQ31" s="474">
        <v>174.73</v>
      </c>
      <c r="CR31" s="474">
        <v>266.69</v>
      </c>
      <c r="CS31" s="470">
        <f t="shared" si="23"/>
        <v>2138.9700000000003</v>
      </c>
      <c r="CT31" s="471"/>
      <c r="CU31" s="513">
        <v>2.84</v>
      </c>
      <c r="CV31" s="513">
        <v>1.06</v>
      </c>
      <c r="CW31" s="513">
        <v>2.1800000000000002</v>
      </c>
      <c r="CX31" s="513">
        <v>0.67</v>
      </c>
      <c r="CY31" s="513">
        <v>3.28</v>
      </c>
      <c r="CZ31" s="513">
        <v>0.98</v>
      </c>
      <c r="DA31" s="513">
        <v>1.53</v>
      </c>
      <c r="DB31" s="513">
        <v>0.65</v>
      </c>
      <c r="DC31" s="513">
        <v>6.2</v>
      </c>
      <c r="DD31" s="513">
        <v>0.52</v>
      </c>
      <c r="DE31" s="513">
        <v>2.86</v>
      </c>
      <c r="DF31" s="513">
        <v>2.94</v>
      </c>
      <c r="DG31" s="513">
        <v>2.48</v>
      </c>
      <c r="DH31" s="513">
        <v>3.84</v>
      </c>
      <c r="DI31" s="488">
        <f>SUM(CU31:DH31)</f>
        <v>32.03</v>
      </c>
    </row>
    <row r="32" spans="1:113" s="489" customFormat="1" ht="18.600000000000001" customHeight="1" x14ac:dyDescent="0.25">
      <c r="A32" s="454" t="s">
        <v>410</v>
      </c>
      <c r="B32" s="514"/>
      <c r="C32" s="455">
        <f t="shared" ref="C32:P32" si="24">SUM(C27:C31)</f>
        <v>4611.5826358209997</v>
      </c>
      <c r="D32" s="455">
        <f t="shared" si="24"/>
        <v>2166.8349708149999</v>
      </c>
      <c r="E32" s="455">
        <f t="shared" si="24"/>
        <v>2145.6076678939999</v>
      </c>
      <c r="F32" s="455">
        <f t="shared" si="24"/>
        <v>1259.36741856</v>
      </c>
      <c r="G32" s="455">
        <f t="shared" si="24"/>
        <v>3376.7458440800001</v>
      </c>
      <c r="H32" s="455">
        <f t="shared" si="24"/>
        <v>2259.4072334050002</v>
      </c>
      <c r="I32" s="455">
        <f t="shared" si="24"/>
        <v>1634.3709995892</v>
      </c>
      <c r="J32" s="455">
        <f t="shared" si="24"/>
        <v>731.42458968699998</v>
      </c>
      <c r="K32" s="455">
        <f t="shared" si="24"/>
        <v>4856.1727415720006</v>
      </c>
      <c r="L32" s="455">
        <f t="shared" si="24"/>
        <v>816.71954767399995</v>
      </c>
      <c r="M32" s="455">
        <f t="shared" si="24"/>
        <v>2621.3066173800003</v>
      </c>
      <c r="N32" s="455">
        <f t="shared" si="24"/>
        <v>3692.9026500957998</v>
      </c>
      <c r="O32" s="455">
        <f t="shared" si="24"/>
        <v>2128.3191599012998</v>
      </c>
      <c r="P32" s="455">
        <f t="shared" si="24"/>
        <v>3555.4788278860001</v>
      </c>
      <c r="Q32" s="456">
        <f>SUM(Q27:Q31)</f>
        <v>35856.240904360304</v>
      </c>
      <c r="R32" s="503"/>
      <c r="S32" s="455">
        <f t="shared" ref="S32:AF32" si="25">SUM(S27:S31)</f>
        <v>4488.3643403349997</v>
      </c>
      <c r="T32" s="455">
        <f t="shared" si="25"/>
        <v>886.56039988999999</v>
      </c>
      <c r="U32" s="455">
        <f t="shared" si="25"/>
        <v>2425.407780344</v>
      </c>
      <c r="V32" s="455">
        <f t="shared" si="25"/>
        <v>2137.407723844</v>
      </c>
      <c r="W32" s="455">
        <f t="shared" si="25"/>
        <v>3381.6879516549998</v>
      </c>
      <c r="X32" s="455">
        <f t="shared" si="25"/>
        <v>572.52475303000006</v>
      </c>
      <c r="Y32" s="455">
        <f t="shared" si="25"/>
        <v>2649.0952003499997</v>
      </c>
      <c r="Z32" s="455">
        <f t="shared" si="25"/>
        <v>551.72680432499999</v>
      </c>
      <c r="AA32" s="455">
        <f t="shared" si="25"/>
        <v>5963.789930338</v>
      </c>
      <c r="AB32" s="455">
        <f t="shared" si="25"/>
        <v>969.44277407000004</v>
      </c>
      <c r="AC32" s="455">
        <f t="shared" si="25"/>
        <v>2709.2349218260001</v>
      </c>
      <c r="AD32" s="455">
        <f t="shared" si="25"/>
        <v>2721.1612776319998</v>
      </c>
      <c r="AE32" s="455">
        <f t="shared" si="25"/>
        <v>7632.6297271860003</v>
      </c>
      <c r="AF32" s="455">
        <f t="shared" si="25"/>
        <v>3688.8251292959999</v>
      </c>
      <c r="AG32" s="491">
        <f t="shared" si="19"/>
        <v>40777.858714121001</v>
      </c>
      <c r="AH32" s="503"/>
      <c r="AI32" s="455">
        <f t="shared" ref="AI32:AV32" si="26">SUM(AI27:AI31)</f>
        <v>28191.673197790002</v>
      </c>
      <c r="AJ32" s="455">
        <f t="shared" si="26"/>
        <v>9681.2265222799997</v>
      </c>
      <c r="AK32" s="455">
        <f t="shared" si="26"/>
        <v>18928.864042810001</v>
      </c>
      <c r="AL32" s="455">
        <f t="shared" si="26"/>
        <v>6249.9071238099996</v>
      </c>
      <c r="AM32" s="455">
        <f t="shared" si="26"/>
        <v>31386.759451590002</v>
      </c>
      <c r="AN32" s="455">
        <f t="shared" si="26"/>
        <v>7500.5913142999998</v>
      </c>
      <c r="AO32" s="455">
        <f t="shared" si="26"/>
        <v>15594.620211919999</v>
      </c>
      <c r="AP32" s="455">
        <f t="shared" si="26"/>
        <v>5568.8976649999995</v>
      </c>
      <c r="AQ32" s="455">
        <f t="shared" si="26"/>
        <v>60277.844237620004</v>
      </c>
      <c r="AR32" s="455">
        <f t="shared" si="26"/>
        <v>5044.3504850999998</v>
      </c>
      <c r="AS32" s="455">
        <f t="shared" si="26"/>
        <v>27641.450113449999</v>
      </c>
      <c r="AT32" s="455">
        <f t="shared" si="26"/>
        <v>25912.031683109999</v>
      </c>
      <c r="AU32" s="455">
        <f t="shared" si="26"/>
        <v>21257.473892760001</v>
      </c>
      <c r="AV32" s="455">
        <f t="shared" si="26"/>
        <v>30531.347096819998</v>
      </c>
      <c r="AW32" s="492">
        <f t="shared" si="20"/>
        <v>293767.03703836002</v>
      </c>
      <c r="AX32" s="503"/>
      <c r="AY32" s="455">
        <f t="shared" ref="AY32:BL32" si="27">SUM(AY27:AY31)</f>
        <v>480.40114823879998</v>
      </c>
      <c r="AZ32" s="455">
        <f t="shared" si="27"/>
        <v>8.2411487680000004</v>
      </c>
      <c r="BA32" s="455">
        <f t="shared" si="27"/>
        <v>83.540915457099999</v>
      </c>
      <c r="BB32" s="455">
        <f t="shared" si="27"/>
        <v>430.59419217099997</v>
      </c>
      <c r="BC32" s="455">
        <f t="shared" si="27"/>
        <v>118.629474105</v>
      </c>
      <c r="BD32" s="455">
        <f t="shared" si="27"/>
        <v>4.8962298390000001</v>
      </c>
      <c r="BE32" s="455">
        <f t="shared" si="27"/>
        <v>31.680053912000002</v>
      </c>
      <c r="BF32" s="455">
        <f t="shared" si="27"/>
        <v>3.3125519350000001</v>
      </c>
      <c r="BG32" s="455">
        <f t="shared" si="27"/>
        <v>79.040399751999999</v>
      </c>
      <c r="BH32" s="455">
        <f t="shared" si="27"/>
        <v>233.09214892</v>
      </c>
      <c r="BI32" s="455">
        <f t="shared" si="27"/>
        <v>68.815336392999995</v>
      </c>
      <c r="BJ32" s="455">
        <f t="shared" si="27"/>
        <v>339.44739799630003</v>
      </c>
      <c r="BK32" s="455">
        <f t="shared" si="27"/>
        <v>1895.6604838141002</v>
      </c>
      <c r="BL32" s="455">
        <f t="shared" si="27"/>
        <v>43.580481536999997</v>
      </c>
      <c r="BM32" s="491">
        <f t="shared" si="21"/>
        <v>3820.9319628383005</v>
      </c>
      <c r="BN32" s="503"/>
      <c r="BO32" s="455">
        <f t="shared" ref="BO32:CB32" si="28">SUM(BO27:BO31)</f>
        <v>326.63399327169998</v>
      </c>
      <c r="BP32" s="455">
        <f t="shared" si="28"/>
        <v>113.4314312608</v>
      </c>
      <c r="BQ32" s="455">
        <f t="shared" si="28"/>
        <v>183.52819998000001</v>
      </c>
      <c r="BR32" s="455">
        <f t="shared" si="28"/>
        <v>131.50271103950001</v>
      </c>
      <c r="BS32" s="455">
        <f t="shared" si="28"/>
        <v>266.54811397000003</v>
      </c>
      <c r="BT32" s="455">
        <f t="shared" si="28"/>
        <v>84.58590894000001</v>
      </c>
      <c r="BU32" s="455">
        <f t="shared" si="28"/>
        <v>187.15349925939998</v>
      </c>
      <c r="BV32" s="455">
        <f t="shared" si="28"/>
        <v>53.08735643</v>
      </c>
      <c r="BW32" s="455">
        <f t="shared" si="28"/>
        <v>508.15070625969997</v>
      </c>
      <c r="BX32" s="455">
        <f t="shared" si="28"/>
        <v>80.228403835999998</v>
      </c>
      <c r="BY32" s="455">
        <f t="shared" si="28"/>
        <v>231.87456408</v>
      </c>
      <c r="BZ32" s="455">
        <f t="shared" si="28"/>
        <v>237.92318442999999</v>
      </c>
      <c r="CA32" s="455">
        <f t="shared" si="28"/>
        <v>455.11146545089997</v>
      </c>
      <c r="CB32" s="455">
        <f t="shared" si="28"/>
        <v>319.10198465499997</v>
      </c>
      <c r="CC32" s="491">
        <f t="shared" si="22"/>
        <v>3178.8615228629997</v>
      </c>
      <c r="CD32" s="503"/>
      <c r="CE32" s="455">
        <f t="shared" ref="CE32:CR32" si="29">SUM(CE27:CE31)</f>
        <v>306.02092575220001</v>
      </c>
      <c r="CF32" s="455">
        <f t="shared" si="29"/>
        <v>104.0282124523</v>
      </c>
      <c r="CG32" s="455">
        <f t="shared" si="29"/>
        <v>173.372542006</v>
      </c>
      <c r="CH32" s="455">
        <f t="shared" si="29"/>
        <v>122.94157636249999</v>
      </c>
      <c r="CI32" s="455">
        <f t="shared" si="29"/>
        <v>251.11823722150001</v>
      </c>
      <c r="CJ32" s="455">
        <f t="shared" si="29"/>
        <v>78.452299070000009</v>
      </c>
      <c r="CK32" s="455">
        <f t="shared" si="29"/>
        <v>173.03190894239998</v>
      </c>
      <c r="CL32" s="455">
        <f t="shared" si="29"/>
        <v>49.760728681500005</v>
      </c>
      <c r="CM32" s="455">
        <f t="shared" si="29"/>
        <v>480.38344851970004</v>
      </c>
      <c r="CN32" s="455">
        <f t="shared" si="29"/>
        <v>75.050294667499998</v>
      </c>
      <c r="CO32" s="455">
        <f t="shared" si="29"/>
        <v>218.89973024</v>
      </c>
      <c r="CP32" s="455">
        <f t="shared" si="29"/>
        <v>223.961710493</v>
      </c>
      <c r="CQ32" s="455">
        <f t="shared" si="29"/>
        <v>430.55009871089999</v>
      </c>
      <c r="CR32" s="455">
        <f t="shared" si="29"/>
        <v>300.54750655700002</v>
      </c>
      <c r="CS32" s="491">
        <f t="shared" si="23"/>
        <v>2988.1192196765001</v>
      </c>
      <c r="CT32" s="503"/>
      <c r="CU32" s="455">
        <f>SUM(CU27:CU31)</f>
        <v>4.1640803231948684</v>
      </c>
      <c r="CV32" s="455">
        <f t="shared" ref="CV32:DH32" si="30">SUM(CV27:CV31)</f>
        <v>1.18924864</v>
      </c>
      <c r="CW32" s="455">
        <f t="shared" si="30"/>
        <v>2.5509444908142629</v>
      </c>
      <c r="CX32" s="455">
        <f t="shared" si="30"/>
        <v>1.4700000000000002</v>
      </c>
      <c r="CY32" s="455">
        <f t="shared" si="30"/>
        <v>3.6621265453408638</v>
      </c>
      <c r="CZ32" s="455">
        <f t="shared" si="30"/>
        <v>1.01924864</v>
      </c>
      <c r="DA32" s="455">
        <f t="shared" si="30"/>
        <v>1.7361923279483829</v>
      </c>
      <c r="DB32" s="455">
        <f t="shared" si="30"/>
        <v>0.68535155002739745</v>
      </c>
      <c r="DC32" s="455">
        <f t="shared" si="30"/>
        <v>6.8500000000000005</v>
      </c>
      <c r="DD32" s="455">
        <f>SUM(DD27:DD31)</f>
        <v>0.82000000000000006</v>
      </c>
      <c r="DE32" s="455">
        <f t="shared" si="30"/>
        <v>3.280105108272318</v>
      </c>
      <c r="DF32" s="455">
        <f t="shared" si="30"/>
        <v>3.2773966906946219</v>
      </c>
      <c r="DG32" s="455">
        <f t="shared" si="30"/>
        <v>4.93</v>
      </c>
      <c r="DH32" s="455">
        <f t="shared" si="30"/>
        <v>4.1907050471985841</v>
      </c>
      <c r="DI32" s="488">
        <f>SUM(CU32:DH32)</f>
        <v>39.8253993634913</v>
      </c>
    </row>
    <row r="33" spans="1:113" s="495" customFormat="1" ht="7.9" customHeight="1" x14ac:dyDescent="0.25">
      <c r="A33" s="515"/>
      <c r="B33" s="516"/>
      <c r="C33" s="496"/>
      <c r="D33" s="496"/>
      <c r="E33" s="500"/>
      <c r="F33" s="496"/>
      <c r="G33" s="496"/>
      <c r="H33" s="496"/>
      <c r="I33" s="496"/>
      <c r="J33" s="496"/>
      <c r="K33" s="496"/>
      <c r="L33" s="496"/>
      <c r="M33" s="496"/>
      <c r="N33" s="496"/>
      <c r="O33" s="496"/>
      <c r="P33" s="496"/>
      <c r="Q33" s="468"/>
      <c r="R33" s="497"/>
      <c r="S33" s="496"/>
      <c r="T33" s="496"/>
      <c r="U33" s="496"/>
      <c r="V33" s="496"/>
      <c r="W33" s="496"/>
      <c r="X33" s="496"/>
      <c r="Y33" s="496"/>
      <c r="Z33" s="496"/>
      <c r="AA33" s="496"/>
      <c r="AB33" s="496"/>
      <c r="AC33" s="496"/>
      <c r="AD33" s="496"/>
      <c r="AE33" s="496"/>
      <c r="AF33" s="496"/>
      <c r="AG33" s="470"/>
      <c r="AH33" s="497"/>
      <c r="AI33" s="498"/>
      <c r="AJ33" s="498"/>
      <c r="AK33" s="498"/>
      <c r="AL33" s="498"/>
      <c r="AM33" s="496"/>
      <c r="AN33" s="498"/>
      <c r="AO33" s="498"/>
      <c r="AP33" s="498"/>
      <c r="AQ33" s="498"/>
      <c r="AR33" s="498"/>
      <c r="AS33" s="498"/>
      <c r="AT33" s="498"/>
      <c r="AU33" s="498"/>
      <c r="AV33" s="498"/>
      <c r="AW33" s="478"/>
      <c r="AX33" s="499"/>
      <c r="AY33" s="498"/>
      <c r="AZ33" s="498"/>
      <c r="BA33" s="498"/>
      <c r="BB33" s="498"/>
      <c r="BC33" s="498"/>
      <c r="BD33" s="498"/>
      <c r="BE33" s="498"/>
      <c r="BF33" s="498"/>
      <c r="BG33" s="498"/>
      <c r="BH33" s="498"/>
      <c r="BI33" s="498"/>
      <c r="BJ33" s="498"/>
      <c r="BK33" s="498"/>
      <c r="BL33" s="498"/>
      <c r="BM33" s="478"/>
      <c r="BN33" s="499"/>
      <c r="BO33" s="498"/>
      <c r="BP33" s="498"/>
      <c r="BQ33" s="498"/>
      <c r="BR33" s="498"/>
      <c r="BS33" s="517"/>
      <c r="BT33" s="498"/>
      <c r="BU33" s="498"/>
      <c r="BV33" s="498"/>
      <c r="BW33" s="498"/>
      <c r="BX33" s="498"/>
      <c r="BY33" s="498"/>
      <c r="BZ33" s="498"/>
      <c r="CA33" s="498"/>
      <c r="CB33" s="498"/>
      <c r="CC33" s="478"/>
      <c r="CD33" s="499"/>
      <c r="CE33" s="498"/>
      <c r="CF33" s="498"/>
      <c r="CG33" s="498"/>
      <c r="CH33" s="498"/>
      <c r="CI33" s="498"/>
      <c r="CJ33" s="498"/>
      <c r="CK33" s="498"/>
      <c r="CL33" s="498"/>
      <c r="CM33" s="498"/>
      <c r="CN33" s="498"/>
      <c r="CO33" s="498"/>
      <c r="CP33" s="498"/>
      <c r="CQ33" s="498"/>
      <c r="CR33" s="498"/>
      <c r="CS33" s="478"/>
      <c r="CT33" s="499"/>
      <c r="CU33" s="498"/>
      <c r="CV33" s="500"/>
      <c r="CW33" s="500"/>
      <c r="CX33" s="500"/>
      <c r="CY33" s="500"/>
      <c r="CZ33" s="500"/>
      <c r="DA33" s="500"/>
      <c r="DB33" s="500"/>
      <c r="DC33" s="500"/>
      <c r="DD33" s="500"/>
      <c r="DE33" s="500"/>
      <c r="DF33" s="500"/>
      <c r="DG33" s="500"/>
      <c r="DH33" s="500"/>
      <c r="DI33" s="465"/>
    </row>
    <row r="34" spans="1:113" s="489" customFormat="1" x14ac:dyDescent="0.25">
      <c r="A34" s="454" t="s">
        <v>411</v>
      </c>
      <c r="B34" s="514"/>
      <c r="C34" s="518"/>
      <c r="D34" s="518"/>
      <c r="E34" s="518"/>
      <c r="F34" s="518"/>
      <c r="G34" s="518"/>
      <c r="H34" s="518"/>
      <c r="I34" s="518"/>
      <c r="J34" s="518"/>
      <c r="K34" s="518"/>
      <c r="L34" s="518"/>
      <c r="M34" s="518"/>
      <c r="N34" s="518"/>
      <c r="O34" s="518"/>
      <c r="P34" s="518"/>
      <c r="Q34" s="456"/>
      <c r="R34" s="519"/>
      <c r="S34" s="518"/>
      <c r="T34" s="518"/>
      <c r="U34" s="518"/>
      <c r="V34" s="518"/>
      <c r="W34" s="518"/>
      <c r="X34" s="518"/>
      <c r="Y34" s="518"/>
      <c r="Z34" s="518"/>
      <c r="AA34" s="518"/>
      <c r="AB34" s="518"/>
      <c r="AC34" s="518"/>
      <c r="AD34" s="518"/>
      <c r="AE34" s="518"/>
      <c r="AF34" s="518"/>
      <c r="AG34" s="491"/>
      <c r="AH34" s="519"/>
      <c r="AI34" s="520"/>
      <c r="AJ34" s="520"/>
      <c r="AK34" s="520"/>
      <c r="AL34" s="520"/>
      <c r="AM34" s="520"/>
      <c r="AN34" s="520"/>
      <c r="AO34" s="520"/>
      <c r="AP34" s="520"/>
      <c r="AQ34" s="520"/>
      <c r="AR34" s="520"/>
      <c r="AS34" s="520"/>
      <c r="AT34" s="520"/>
      <c r="AU34" s="520"/>
      <c r="AV34" s="520"/>
      <c r="AW34" s="492"/>
      <c r="AX34" s="521"/>
      <c r="AY34" s="520"/>
      <c r="AZ34" s="520"/>
      <c r="BA34" s="520"/>
      <c r="BB34" s="520"/>
      <c r="BC34" s="520"/>
      <c r="BD34" s="520"/>
      <c r="BE34" s="520"/>
      <c r="BF34" s="520"/>
      <c r="BG34" s="520"/>
      <c r="BH34" s="520"/>
      <c r="BI34" s="520"/>
      <c r="BJ34" s="520"/>
      <c r="BK34" s="520"/>
      <c r="BL34" s="520"/>
      <c r="BM34" s="492"/>
      <c r="BN34" s="522"/>
      <c r="BO34" s="520">
        <v>2712.3282996331645</v>
      </c>
      <c r="BP34" s="520">
        <v>5914.93288502419</v>
      </c>
      <c r="BQ34" s="520">
        <v>4658.123627168784</v>
      </c>
      <c r="BR34" s="520">
        <v>590.56000746471216</v>
      </c>
      <c r="BS34" s="520">
        <v>6585.805213346709</v>
      </c>
      <c r="BT34" s="520">
        <v>3835.5865825530441</v>
      </c>
      <c r="BU34" s="520">
        <v>5480.8075018807958</v>
      </c>
      <c r="BV34" s="520">
        <v>4492.6077051071989</v>
      </c>
      <c r="BW34" s="520">
        <v>12903.860250640435</v>
      </c>
      <c r="BX34" s="520">
        <v>255.2906635828995</v>
      </c>
      <c r="BY34" s="520">
        <v>8049.4974131085482</v>
      </c>
      <c r="BZ34" s="520">
        <v>7790.2246982977513</v>
      </c>
      <c r="CA34" s="520">
        <v>4472.819274575515</v>
      </c>
      <c r="CB34" s="520">
        <v>15110.187192917672</v>
      </c>
      <c r="CC34" s="491">
        <f>SUM(BO34:CB34)</f>
        <v>82852.63131530142</v>
      </c>
      <c r="CD34" s="490"/>
      <c r="CE34" s="520">
        <v>426.29339957791746</v>
      </c>
      <c r="CF34" s="520">
        <v>789.57148351758315</v>
      </c>
      <c r="CG34" s="520">
        <v>549.9716105814739</v>
      </c>
      <c r="CH34" s="520">
        <v>67.522500855894322</v>
      </c>
      <c r="CI34" s="520">
        <v>768.90413591189883</v>
      </c>
      <c r="CJ34" s="520">
        <v>536.86660372821018</v>
      </c>
      <c r="CK34" s="520">
        <v>670.44905586307198</v>
      </c>
      <c r="CL34" s="520">
        <v>574.81588999216706</v>
      </c>
      <c r="CM34" s="520">
        <v>1585.5624260497311</v>
      </c>
      <c r="CN34" s="520">
        <v>31.93457889450341</v>
      </c>
      <c r="CO34" s="520">
        <v>989.16654749573456</v>
      </c>
      <c r="CP34" s="520">
        <v>946.22133051788137</v>
      </c>
      <c r="CQ34" s="520">
        <v>520.78979751624831</v>
      </c>
      <c r="CR34" s="520">
        <v>1848.2279952229501</v>
      </c>
      <c r="CS34" s="491">
        <f t="shared" ref="CS34" si="31">SUM(CE34:CR34)</f>
        <v>10306.297355725266</v>
      </c>
      <c r="CT34" s="490"/>
      <c r="CU34" s="523"/>
      <c r="CV34" s="523"/>
      <c r="CW34" s="523"/>
      <c r="CX34" s="523"/>
      <c r="CY34" s="523"/>
      <c r="CZ34" s="523"/>
      <c r="DA34" s="523"/>
      <c r="DB34" s="523"/>
      <c r="DC34" s="523"/>
      <c r="DD34" s="523"/>
      <c r="DE34" s="523"/>
      <c r="DF34" s="523"/>
      <c r="DG34" s="523"/>
      <c r="DH34" s="523"/>
      <c r="DI34" s="488"/>
    </row>
    <row r="35" spans="1:113" ht="7.9" customHeight="1" x14ac:dyDescent="0.25"/>
    <row r="36" spans="1:113" ht="7.15" customHeight="1" x14ac:dyDescent="0.2">
      <c r="A36" s="526"/>
      <c r="B36" s="527"/>
      <c r="C36" s="528"/>
      <c r="D36" s="528"/>
      <c r="E36" s="528"/>
      <c r="F36" s="528"/>
      <c r="G36" s="528"/>
      <c r="H36" s="528"/>
      <c r="I36" s="528"/>
      <c r="J36" s="528"/>
      <c r="K36" s="528"/>
      <c r="L36" s="528"/>
      <c r="M36" s="528"/>
      <c r="N36" s="528"/>
      <c r="O36" s="528"/>
      <c r="P36" s="528"/>
      <c r="Q36" s="528"/>
      <c r="R36" s="507"/>
      <c r="S36" s="529"/>
      <c r="T36" s="529"/>
      <c r="U36" s="529"/>
      <c r="V36" s="529"/>
      <c r="W36" s="529"/>
      <c r="X36" s="529"/>
      <c r="Y36" s="529"/>
      <c r="Z36" s="529"/>
      <c r="AA36" s="529"/>
      <c r="AB36" s="529"/>
      <c r="AC36" s="529"/>
      <c r="AD36" s="529"/>
      <c r="AE36" s="529"/>
      <c r="AF36" s="529"/>
      <c r="AG36" s="528"/>
      <c r="AH36" s="507"/>
      <c r="AI36" s="528"/>
      <c r="AJ36" s="528"/>
      <c r="AK36" s="528"/>
      <c r="AL36" s="528"/>
      <c r="AM36" s="528"/>
      <c r="AN36" s="528"/>
      <c r="AO36" s="528"/>
      <c r="AP36" s="528"/>
      <c r="AQ36" s="528"/>
      <c r="AR36" s="528"/>
      <c r="AS36" s="528"/>
      <c r="AT36" s="528"/>
      <c r="AU36" s="528"/>
      <c r="AV36" s="528"/>
      <c r="AW36" s="528"/>
      <c r="AX36" s="507"/>
      <c r="AY36" s="528"/>
      <c r="AZ36" s="528"/>
      <c r="BA36" s="528"/>
      <c r="BB36" s="528"/>
      <c r="BC36" s="528"/>
      <c r="BD36" s="528"/>
      <c r="BE36" s="528"/>
      <c r="BF36" s="528"/>
      <c r="BG36" s="528"/>
      <c r="BH36" s="528"/>
      <c r="BI36" s="528"/>
      <c r="BJ36" s="528"/>
      <c r="BK36" s="528"/>
      <c r="BL36" s="528"/>
      <c r="BM36" s="528"/>
      <c r="BN36" s="507"/>
      <c r="BO36" s="528"/>
      <c r="BP36" s="528"/>
      <c r="BQ36" s="528"/>
      <c r="BR36" s="528"/>
      <c r="BS36" s="528"/>
      <c r="BT36" s="528"/>
      <c r="BU36" s="528"/>
      <c r="BV36" s="528"/>
      <c r="BW36" s="528"/>
      <c r="BX36" s="528"/>
      <c r="BY36" s="528"/>
      <c r="BZ36" s="528"/>
      <c r="CA36" s="528"/>
      <c r="CB36" s="528"/>
      <c r="CC36" s="528"/>
      <c r="CD36" s="507"/>
      <c r="CE36" s="528"/>
      <c r="CF36" s="528"/>
      <c r="CG36" s="528"/>
      <c r="CH36" s="528"/>
      <c r="CI36" s="528"/>
      <c r="CJ36" s="528"/>
      <c r="CK36" s="528"/>
      <c r="CL36" s="528"/>
      <c r="CM36" s="528"/>
      <c r="CN36" s="528"/>
      <c r="CO36" s="528"/>
      <c r="CP36" s="528"/>
      <c r="CQ36" s="528"/>
      <c r="CR36" s="528"/>
      <c r="CS36" s="528"/>
      <c r="CT36" s="530"/>
      <c r="CU36" s="530"/>
      <c r="CV36" s="530"/>
      <c r="CW36" s="530"/>
      <c r="CX36" s="530"/>
      <c r="CY36" s="530"/>
      <c r="CZ36" s="530"/>
      <c r="DA36" s="530"/>
      <c r="DB36" s="530"/>
      <c r="DC36" s="530"/>
      <c r="DD36" s="530"/>
      <c r="DE36" s="530"/>
      <c r="DF36" s="530"/>
      <c r="DG36" s="530"/>
      <c r="DH36" s="530"/>
      <c r="DI36" s="528"/>
    </row>
    <row r="37" spans="1:113" s="539" customFormat="1" ht="21" customHeight="1" x14ac:dyDescent="0.2">
      <c r="A37" s="531" t="s">
        <v>412</v>
      </c>
      <c r="B37" s="425"/>
      <c r="C37" s="532">
        <f t="shared" ref="C37:P37" si="32">SUM(C7,C22,C24,C32,C34)</f>
        <v>8431.9636034916475</v>
      </c>
      <c r="D37" s="532">
        <f t="shared" si="32"/>
        <v>5812.2789264150324</v>
      </c>
      <c r="E37" s="532">
        <f t="shared" si="32"/>
        <v>11463.272433522077</v>
      </c>
      <c r="F37" s="532">
        <f t="shared" si="32"/>
        <v>2473.2425470095159</v>
      </c>
      <c r="G37" s="532">
        <f t="shared" si="32"/>
        <v>16882.161651899263</v>
      </c>
      <c r="H37" s="532">
        <f t="shared" si="32"/>
        <v>4786.208224886459</v>
      </c>
      <c r="I37" s="532">
        <f t="shared" si="32"/>
        <v>11785.898896392482</v>
      </c>
      <c r="J37" s="532">
        <f t="shared" si="32"/>
        <v>4292.4452749715847</v>
      </c>
      <c r="K37" s="532">
        <f t="shared" si="32"/>
        <v>28072.035767086367</v>
      </c>
      <c r="L37" s="532">
        <f t="shared" si="32"/>
        <v>1165.2670347086903</v>
      </c>
      <c r="M37" s="532">
        <f t="shared" si="32"/>
        <v>13313.676630032513</v>
      </c>
      <c r="N37" s="532">
        <f t="shared" si="32"/>
        <v>11563.698198716307</v>
      </c>
      <c r="O37" s="532">
        <f t="shared" si="32"/>
        <v>11220.330594741161</v>
      </c>
      <c r="P37" s="532">
        <f t="shared" si="32"/>
        <v>19241.109068722868</v>
      </c>
      <c r="Q37" s="532">
        <f t="shared" ref="Q37" si="33">SUM(C37:P37)</f>
        <v>150503.58885259597</v>
      </c>
      <c r="R37" s="533"/>
      <c r="S37" s="532">
        <f t="shared" ref="S37:AF37" si="34">SUM(S7,S22,S24,S32,S34)</f>
        <v>8140.1295827753493</v>
      </c>
      <c r="T37" s="532">
        <f t="shared" si="34"/>
        <v>4363.7979998217888</v>
      </c>
      <c r="U37" s="532">
        <f t="shared" si="34"/>
        <v>12622.183713155753</v>
      </c>
      <c r="V37" s="532">
        <f t="shared" si="34"/>
        <v>2554.0269777170938</v>
      </c>
      <c r="W37" s="532">
        <f t="shared" si="34"/>
        <v>16541.365927930812</v>
      </c>
      <c r="X37" s="532">
        <f t="shared" si="34"/>
        <v>2855.7680877305293</v>
      </c>
      <c r="Y37" s="532">
        <f t="shared" si="34"/>
        <v>10826.44349779742</v>
      </c>
      <c r="Z37" s="532">
        <f t="shared" si="34"/>
        <v>3539.1100539172585</v>
      </c>
      <c r="AA37" s="532">
        <f t="shared" si="34"/>
        <v>26258.239864167681</v>
      </c>
      <c r="AB37" s="532">
        <f t="shared" si="34"/>
        <v>1137.6458129995003</v>
      </c>
      <c r="AC37" s="532">
        <f t="shared" si="34"/>
        <v>13155.751847931751</v>
      </c>
      <c r="AD37" s="532">
        <f t="shared" si="34"/>
        <v>10424.222159414774</v>
      </c>
      <c r="AE37" s="532">
        <f t="shared" si="34"/>
        <v>14638.905365283495</v>
      </c>
      <c r="AF37" s="532">
        <f t="shared" si="34"/>
        <v>17618.582904296454</v>
      </c>
      <c r="AG37" s="534">
        <f>SUM(S37:AF37)</f>
        <v>144676.17379493968</v>
      </c>
      <c r="AH37" s="533"/>
      <c r="AI37" s="532">
        <f t="shared" ref="AI37:AV37" si="35">SUM(AI7,AI22,AI24,AI32,AI34)</f>
        <v>47948.634057402902</v>
      </c>
      <c r="AJ37" s="532">
        <f t="shared" si="35"/>
        <v>30996.302964405513</v>
      </c>
      <c r="AK37" s="535">
        <f t="shared" si="35"/>
        <v>58119.59581016381</v>
      </c>
      <c r="AL37" s="535">
        <f t="shared" si="35"/>
        <v>12280.813920955243</v>
      </c>
      <c r="AM37" s="535">
        <f t="shared" si="35"/>
        <v>90007.182572254998</v>
      </c>
      <c r="AN37" s="535">
        <f t="shared" si="35"/>
        <v>22215.209957922863</v>
      </c>
      <c r="AO37" s="535">
        <f t="shared" si="35"/>
        <v>62090.167120191167</v>
      </c>
      <c r="AP37" s="535">
        <f t="shared" si="35"/>
        <v>24910.718294707232</v>
      </c>
      <c r="AQ37" s="535">
        <f t="shared" si="35"/>
        <v>157133.92865647108</v>
      </c>
      <c r="AR37" s="535">
        <f t="shared" si="35"/>
        <v>7078.4110802725536</v>
      </c>
      <c r="AS37" s="535">
        <f t="shared" si="35"/>
        <v>74819.735912603632</v>
      </c>
      <c r="AT37" s="535">
        <f t="shared" si="35"/>
        <v>60472.105518009979</v>
      </c>
      <c r="AU37" s="535">
        <f t="shared" si="35"/>
        <v>52097.819256696195</v>
      </c>
      <c r="AV37" s="535">
        <f t="shared" si="35"/>
        <v>101126.02297534746</v>
      </c>
      <c r="AW37" s="536">
        <f>SUM(AI37:AV37)</f>
        <v>801296.64809740463</v>
      </c>
      <c r="AX37" s="537"/>
      <c r="AY37" s="532">
        <f t="shared" ref="AY37:BL37" si="36">SUM(AY7,AY22,AY24,AY32,AY34)</f>
        <v>1309.0075278206143</v>
      </c>
      <c r="AZ37" s="532">
        <f t="shared" si="36"/>
        <v>707.41433228194001</v>
      </c>
      <c r="BA37" s="532">
        <f t="shared" si="36"/>
        <v>20516.124157578193</v>
      </c>
      <c r="BB37" s="532">
        <f t="shared" si="36"/>
        <v>526.1139666565698</v>
      </c>
      <c r="BC37" s="532">
        <f t="shared" si="36"/>
        <v>6234.3504009773078</v>
      </c>
      <c r="BD37" s="532">
        <f t="shared" si="36"/>
        <v>567.23525526608296</v>
      </c>
      <c r="BE37" s="532">
        <f t="shared" si="36"/>
        <v>2453.4228295270104</v>
      </c>
      <c r="BF37" s="532">
        <f t="shared" si="36"/>
        <v>587.32022678615044</v>
      </c>
      <c r="BG37" s="532">
        <f t="shared" si="36"/>
        <v>5338.2992412334634</v>
      </c>
      <c r="BH37" s="532">
        <f t="shared" si="36"/>
        <v>270.52048483028182</v>
      </c>
      <c r="BI37" s="532">
        <f t="shared" si="36"/>
        <v>2797.6233774380621</v>
      </c>
      <c r="BJ37" s="532">
        <f t="shared" si="36"/>
        <v>2463.1340568544274</v>
      </c>
      <c r="BK37" s="532">
        <f t="shared" si="36"/>
        <v>4380.4954329743487</v>
      </c>
      <c r="BL37" s="532">
        <f t="shared" si="36"/>
        <v>3600.8484913259622</v>
      </c>
      <c r="BM37" s="534">
        <f>SUM(AY37:BL37)</f>
        <v>51751.909781550406</v>
      </c>
      <c r="BN37" s="533"/>
      <c r="BO37" s="535">
        <f t="shared" ref="BO37:CB37" si="37">SUM(BO7,BO22,BO24,BO32,BO34)</f>
        <v>3659.8266316109793</v>
      </c>
      <c r="BP37" s="535">
        <f t="shared" si="37"/>
        <v>7264.8394197102371</v>
      </c>
      <c r="BQ37" s="535">
        <f t="shared" si="37"/>
        <v>6341.7735490977066</v>
      </c>
      <c r="BR37" s="535">
        <f t="shared" si="37"/>
        <v>1232.9062207567754</v>
      </c>
      <c r="BS37" s="535">
        <f t="shared" si="37"/>
        <v>9651.1926834098558</v>
      </c>
      <c r="BT37" s="535">
        <f t="shared" si="37"/>
        <v>4965.0666629876523</v>
      </c>
      <c r="BU37" s="535">
        <f>SUM(BU7,BU22,BU24,BU32,BU34)</f>
        <v>7833.9236627957089</v>
      </c>
      <c r="BV37" s="535">
        <f t="shared" si="37"/>
        <v>5588.0297279534752</v>
      </c>
      <c r="BW37" s="535">
        <f t="shared" si="37"/>
        <v>16645.916831436607</v>
      </c>
      <c r="BX37" s="535">
        <f t="shared" si="37"/>
        <v>473.26632380665035</v>
      </c>
      <c r="BY37" s="535">
        <f t="shared" si="37"/>
        <v>9869.6048751055478</v>
      </c>
      <c r="BZ37" s="535">
        <f t="shared" si="37"/>
        <v>9104.6418289899793</v>
      </c>
      <c r="CA37" s="535">
        <f t="shared" si="37"/>
        <v>6332.42583851779</v>
      </c>
      <c r="CB37" s="535">
        <f t="shared" si="37"/>
        <v>19001.453893496036</v>
      </c>
      <c r="CC37" s="538">
        <f>SUM(BO37:CB37)</f>
        <v>107964.86814967499</v>
      </c>
      <c r="CD37" s="533"/>
      <c r="CE37" s="532">
        <f t="shared" ref="CE37:CR37" si="38">SUM(CE7,CE22,CE24,CE32,CE34)</f>
        <v>1276.4180373744184</v>
      </c>
      <c r="CF37" s="532">
        <f t="shared" si="38"/>
        <v>2038.7379511822176</v>
      </c>
      <c r="CG37" s="532">
        <f t="shared" si="38"/>
        <v>1991.2062170727008</v>
      </c>
      <c r="CH37" s="532">
        <f t="shared" si="38"/>
        <v>648.21880668349843</v>
      </c>
      <c r="CI37" s="532">
        <f t="shared" si="38"/>
        <v>3597.1879580949931</v>
      </c>
      <c r="CJ37" s="532">
        <f t="shared" si="38"/>
        <v>1581.6766243367347</v>
      </c>
      <c r="CK37" s="532">
        <f t="shared" si="38"/>
        <v>2826.095073217572</v>
      </c>
      <c r="CL37" s="532">
        <f t="shared" si="38"/>
        <v>1574.0889624561394</v>
      </c>
      <c r="CM37" s="532">
        <f t="shared" si="38"/>
        <v>4831.1999987965901</v>
      </c>
      <c r="CN37" s="532">
        <f t="shared" si="38"/>
        <v>242.31517227242068</v>
      </c>
      <c r="CO37" s="532">
        <f t="shared" si="38"/>
        <v>2465.300470597248</v>
      </c>
      <c r="CP37" s="532">
        <f t="shared" si="38"/>
        <v>2072.2891441330603</v>
      </c>
      <c r="CQ37" s="532">
        <f t="shared" si="38"/>
        <v>2237.8369748440282</v>
      </c>
      <c r="CR37" s="532">
        <f t="shared" si="38"/>
        <v>5411.1807479587442</v>
      </c>
      <c r="CS37" s="538">
        <f t="shared" ref="CS37" si="39">SUM(CE37:CR37)</f>
        <v>32793.752139020369</v>
      </c>
      <c r="CT37" s="533"/>
      <c r="CU37" s="532">
        <f>SUM(CU7,CU22,CU24,CU32,CU34)</f>
        <v>700.67354462622518</v>
      </c>
      <c r="CV37" s="532">
        <f t="shared" ref="CV37:DH37" si="40">SUM(CV7,CV22,CV24,CV32,CV34)</f>
        <v>1365.4800860241451</v>
      </c>
      <c r="CW37" s="532">
        <f t="shared" si="40"/>
        <v>1707.4689573048834</v>
      </c>
      <c r="CX37" s="532">
        <f t="shared" si="40"/>
        <v>188.25979864108663</v>
      </c>
      <c r="CY37" s="532">
        <f t="shared" si="40"/>
        <v>1967.3348650088851</v>
      </c>
      <c r="CZ37" s="532">
        <f t="shared" si="40"/>
        <v>1139.9422716328606</v>
      </c>
      <c r="DA37" s="532">
        <f t="shared" si="40"/>
        <v>1597.0724755130057</v>
      </c>
      <c r="DB37" s="532">
        <f t="shared" si="40"/>
        <v>1063.260056917318</v>
      </c>
      <c r="DC37" s="532">
        <f t="shared" si="40"/>
        <v>3361.0120601622757</v>
      </c>
      <c r="DD37" s="532">
        <f t="shared" si="40"/>
        <v>76.970229622976291</v>
      </c>
      <c r="DE37" s="532">
        <f t="shared" si="40"/>
        <v>1535.1140369620243</v>
      </c>
      <c r="DF37" s="532">
        <f t="shared" si="40"/>
        <v>1539.3980570000585</v>
      </c>
      <c r="DG37" s="532">
        <f t="shared" si="40"/>
        <v>1237.6411483308182</v>
      </c>
      <c r="DH37" s="532">
        <f t="shared" si="40"/>
        <v>3206.7636213070878</v>
      </c>
      <c r="DI37" s="534">
        <f>SUM(DI7,DI22,DI24,DI32,DI34)</f>
        <v>20686.391209053647</v>
      </c>
    </row>
    <row r="38" spans="1:113" s="539" customFormat="1" ht="21" customHeight="1" x14ac:dyDescent="0.2">
      <c r="A38" s="531"/>
      <c r="B38" s="425"/>
      <c r="C38" s="532"/>
      <c r="D38" s="532"/>
      <c r="E38" s="532"/>
      <c r="F38" s="532"/>
      <c r="G38" s="532"/>
      <c r="H38" s="532"/>
      <c r="I38" s="532"/>
      <c r="J38" s="532"/>
      <c r="K38" s="532"/>
      <c r="L38" s="532"/>
      <c r="M38" s="532"/>
      <c r="N38" s="532"/>
      <c r="O38" s="532"/>
      <c r="P38" s="532"/>
      <c r="Q38" s="532"/>
      <c r="R38" s="533"/>
      <c r="S38" s="532"/>
      <c r="T38" s="532"/>
      <c r="U38" s="532"/>
      <c r="V38" s="532"/>
      <c r="W38" s="532"/>
      <c r="X38" s="532"/>
      <c r="Y38" s="532"/>
      <c r="Z38" s="532"/>
      <c r="AA38" s="532"/>
      <c r="AB38" s="532"/>
      <c r="AC38" s="532"/>
      <c r="AD38" s="532"/>
      <c r="AE38" s="532"/>
      <c r="AF38" s="532"/>
      <c r="AG38" s="534"/>
      <c r="AH38" s="533"/>
      <c r="AI38" s="532"/>
      <c r="AJ38" s="532"/>
      <c r="AK38" s="535"/>
      <c r="AL38" s="535"/>
      <c r="AM38" s="535"/>
      <c r="AN38" s="535"/>
      <c r="AO38" s="535"/>
      <c r="AP38" s="535"/>
      <c r="AQ38" s="535"/>
      <c r="AR38" s="535"/>
      <c r="AS38" s="535"/>
      <c r="AT38" s="535"/>
      <c r="AU38" s="535"/>
      <c r="AV38" s="535"/>
      <c r="AW38" s="536"/>
      <c r="AX38" s="537"/>
      <c r="AY38" s="532"/>
      <c r="AZ38" s="532"/>
      <c r="BA38" s="532"/>
      <c r="BB38" s="532"/>
      <c r="BC38" s="532"/>
      <c r="BD38" s="532"/>
      <c r="BE38" s="532"/>
      <c r="BF38" s="532"/>
      <c r="BG38" s="532"/>
      <c r="BH38" s="532"/>
      <c r="BI38" s="532"/>
      <c r="BJ38" s="532"/>
      <c r="BK38" s="532"/>
      <c r="BL38" s="532"/>
      <c r="BM38" s="534"/>
      <c r="BN38" s="533"/>
      <c r="BO38" s="535"/>
      <c r="BP38" s="535"/>
      <c r="BQ38" s="535"/>
      <c r="BR38" s="535"/>
      <c r="BS38" s="535"/>
      <c r="BT38" s="535"/>
      <c r="BU38" s="535"/>
      <c r="BV38" s="535"/>
      <c r="BW38" s="535"/>
      <c r="BX38" s="535"/>
      <c r="BY38" s="535"/>
      <c r="BZ38" s="535"/>
      <c r="CA38" s="535"/>
      <c r="CB38" s="535"/>
      <c r="CC38" s="538"/>
      <c r="CD38" s="533"/>
      <c r="CE38" s="532"/>
      <c r="CF38" s="532"/>
      <c r="CG38" s="532"/>
      <c r="CH38" s="532"/>
      <c r="CI38" s="532"/>
      <c r="CJ38" s="532"/>
      <c r="CK38" s="532"/>
      <c r="CL38" s="532"/>
      <c r="CM38" s="532"/>
      <c r="CN38" s="532"/>
      <c r="CO38" s="532"/>
      <c r="CP38" s="532"/>
      <c r="CQ38" s="532"/>
      <c r="CR38" s="532"/>
      <c r="CS38" s="538"/>
      <c r="CT38" s="533"/>
      <c r="CU38" s="532"/>
      <c r="CV38" s="532"/>
      <c r="CW38" s="532"/>
      <c r="CX38" s="532"/>
      <c r="CY38" s="532"/>
      <c r="CZ38" s="532"/>
      <c r="DA38" s="532"/>
      <c r="DB38" s="532"/>
      <c r="DC38" s="532"/>
      <c r="DD38" s="532"/>
      <c r="DE38" s="532"/>
      <c r="DF38" s="532"/>
      <c r="DG38" s="532"/>
      <c r="DH38" s="532"/>
      <c r="DI38" s="538">
        <f>SUM(CU37:DH37)</f>
        <v>20686.391209053651</v>
      </c>
    </row>
    <row r="39" spans="1:113" s="541" customFormat="1" ht="12" customHeight="1" x14ac:dyDescent="0.2">
      <c r="A39" s="434"/>
      <c r="B39" s="431"/>
      <c r="C39" s="431"/>
      <c r="D39" s="431"/>
      <c r="E39" s="431"/>
      <c r="F39" s="431"/>
      <c r="G39" s="474"/>
      <c r="H39" s="431"/>
      <c r="I39" s="540">
        <v>1</v>
      </c>
      <c r="K39" s="431"/>
      <c r="L39" s="431"/>
      <c r="M39" s="431"/>
      <c r="N39" s="431"/>
      <c r="O39" s="431"/>
      <c r="P39" s="431"/>
      <c r="Q39" s="425"/>
      <c r="R39" s="542"/>
      <c r="S39" s="431"/>
      <c r="T39" s="431"/>
      <c r="U39" s="431"/>
      <c r="V39" s="431"/>
      <c r="W39" s="431"/>
      <c r="X39" s="431"/>
      <c r="Y39" s="540">
        <v>2</v>
      </c>
      <c r="Z39" s="431"/>
      <c r="AA39" s="431"/>
      <c r="AB39" s="431"/>
      <c r="AC39" s="431"/>
      <c r="AD39" s="431"/>
      <c r="AE39" s="431"/>
      <c r="AF39" s="431"/>
      <c r="AG39" s="430"/>
      <c r="AH39" s="542"/>
      <c r="AI39" s="431"/>
      <c r="AJ39" s="431"/>
      <c r="AK39" s="431"/>
      <c r="AL39" s="431"/>
      <c r="AM39" s="431"/>
      <c r="AN39" s="431"/>
      <c r="AO39" s="543">
        <v>3</v>
      </c>
      <c r="AP39" s="431"/>
      <c r="AQ39" s="431"/>
      <c r="AR39" s="431"/>
      <c r="AS39" s="431"/>
      <c r="AT39" s="431"/>
      <c r="AU39" s="431"/>
      <c r="AV39" s="431"/>
      <c r="AW39" s="430"/>
      <c r="AX39" s="542"/>
      <c r="AY39" s="431"/>
      <c r="AZ39" s="431"/>
      <c r="BA39" s="431"/>
      <c r="BB39" s="431"/>
      <c r="BC39" s="431"/>
      <c r="BD39" s="431"/>
      <c r="BE39" s="544">
        <v>4</v>
      </c>
      <c r="BF39" s="431"/>
      <c r="BG39" s="431"/>
      <c r="BH39" s="431"/>
      <c r="BI39" s="431"/>
      <c r="BJ39" s="431"/>
      <c r="BK39" s="431"/>
      <c r="BL39" s="431"/>
      <c r="BM39" s="430"/>
      <c r="BN39" s="542"/>
      <c r="BO39" s="431"/>
      <c r="BP39" s="431"/>
      <c r="BQ39" s="431"/>
      <c r="BR39" s="431"/>
      <c r="BS39" s="431"/>
      <c r="BT39" s="431"/>
      <c r="BU39" s="543">
        <v>5</v>
      </c>
      <c r="BV39" s="431"/>
      <c r="BW39" s="431"/>
      <c r="BX39" s="431"/>
      <c r="BY39" s="431"/>
      <c r="BZ39" s="431"/>
      <c r="CA39" s="431"/>
      <c r="CB39" s="431"/>
      <c r="CC39" s="430"/>
      <c r="CD39" s="542"/>
      <c r="CE39" s="544"/>
      <c r="CF39" s="544"/>
      <c r="CG39" s="544"/>
      <c r="CH39" s="544"/>
      <c r="CI39" s="544"/>
      <c r="CJ39" s="474"/>
      <c r="CK39" s="543">
        <v>6</v>
      </c>
      <c r="CL39" s="544"/>
      <c r="CM39" s="544"/>
      <c r="CN39" s="544"/>
      <c r="CO39" s="544"/>
      <c r="CP39" s="544"/>
      <c r="CQ39" s="544"/>
      <c r="CR39" s="544"/>
      <c r="CS39" s="545"/>
      <c r="CT39" s="546"/>
      <c r="DA39" s="547">
        <v>7</v>
      </c>
      <c r="DI39" s="432"/>
    </row>
    <row r="40" spans="1:113" ht="12.75" x14ac:dyDescent="0.2">
      <c r="A40" s="447"/>
      <c r="B40" s="447"/>
      <c r="C40" s="447"/>
      <c r="D40" s="447"/>
      <c r="E40" s="447"/>
      <c r="F40" s="447"/>
      <c r="G40" s="474"/>
      <c r="H40" s="447"/>
      <c r="I40" s="447"/>
      <c r="J40" s="447"/>
      <c r="K40" s="447"/>
      <c r="L40" s="447"/>
      <c r="M40" s="447"/>
      <c r="N40" s="447"/>
      <c r="O40" s="447"/>
      <c r="P40" s="447"/>
      <c r="Q40" s="430"/>
      <c r="R40" s="548"/>
      <c r="S40" s="447"/>
      <c r="T40" s="447"/>
      <c r="U40" s="447"/>
      <c r="V40" s="447"/>
      <c r="W40" s="447"/>
      <c r="X40" s="447"/>
      <c r="Y40" s="447"/>
      <c r="Z40" s="447"/>
      <c r="AA40" s="447"/>
      <c r="AB40" s="447"/>
      <c r="AC40" s="447"/>
      <c r="AD40" s="447"/>
      <c r="AE40" s="447"/>
      <c r="AF40" s="447"/>
      <c r="AG40" s="430"/>
      <c r="AH40" s="548"/>
      <c r="AI40" s="447"/>
      <c r="AJ40" s="447"/>
      <c r="AK40" s="447"/>
      <c r="AL40" s="447"/>
      <c r="AM40" s="447"/>
      <c r="AN40" s="447"/>
      <c r="AO40" s="474"/>
      <c r="AP40" s="447"/>
      <c r="AQ40" s="447"/>
      <c r="AR40" s="447"/>
      <c r="AS40" s="447"/>
      <c r="AT40" s="447"/>
      <c r="AU40" s="447"/>
      <c r="AV40" s="447"/>
      <c r="AW40" s="430"/>
      <c r="AX40" s="548"/>
      <c r="AY40" s="447"/>
      <c r="AZ40" s="447"/>
      <c r="BA40" s="447"/>
      <c r="BB40" s="447"/>
      <c r="BC40" s="447"/>
      <c r="BD40" s="447"/>
      <c r="BE40" s="474"/>
      <c r="BF40" s="447"/>
      <c r="BG40" s="447"/>
      <c r="BH40" s="447"/>
      <c r="BI40" s="447"/>
      <c r="BJ40" s="447"/>
      <c r="BK40" s="447"/>
      <c r="BL40" s="447"/>
      <c r="BM40" s="430"/>
      <c r="BN40" s="548"/>
      <c r="BO40" s="447"/>
      <c r="BP40" s="447"/>
      <c r="BQ40" s="447"/>
      <c r="BR40" s="447"/>
      <c r="BS40" s="447"/>
      <c r="BT40" s="447"/>
      <c r="BU40" s="474"/>
      <c r="BV40" s="447"/>
      <c r="BW40" s="447"/>
      <c r="BX40" s="447"/>
      <c r="BY40" s="447"/>
      <c r="BZ40" s="447"/>
      <c r="CA40" s="447"/>
      <c r="CB40" s="447"/>
      <c r="CC40" s="430"/>
      <c r="CD40" s="548"/>
      <c r="CE40" s="549"/>
      <c r="CF40" s="549"/>
      <c r="CG40" s="549"/>
      <c r="CH40" s="549"/>
      <c r="CI40" s="549"/>
      <c r="CJ40" s="474"/>
      <c r="CK40" s="549"/>
      <c r="CL40" s="549"/>
      <c r="CM40" s="549"/>
      <c r="CN40" s="549"/>
      <c r="CO40" s="549"/>
      <c r="CP40" s="549"/>
      <c r="CQ40" s="549"/>
      <c r="CR40" s="549"/>
      <c r="CS40" s="545"/>
      <c r="CT40" s="550"/>
      <c r="DA40" s="464"/>
    </row>
    <row r="41" spans="1:113" ht="12.75" x14ac:dyDescent="0.2">
      <c r="A41" s="447"/>
      <c r="B41" s="447"/>
      <c r="C41" s="447"/>
      <c r="D41" s="447"/>
      <c r="E41" s="447"/>
      <c r="F41" s="447"/>
      <c r="G41" s="474"/>
      <c r="H41" s="447"/>
      <c r="I41" s="447"/>
      <c r="J41" s="447"/>
      <c r="K41" s="447"/>
      <c r="L41" s="447"/>
      <c r="M41" s="447"/>
      <c r="N41" s="447"/>
      <c r="O41" s="447"/>
      <c r="P41" s="447"/>
      <c r="Q41" s="430"/>
      <c r="R41" s="548"/>
      <c r="S41" s="447"/>
      <c r="T41" s="447"/>
      <c r="U41" s="447"/>
      <c r="V41" s="447"/>
      <c r="W41" s="447"/>
      <c r="X41" s="447"/>
      <c r="Y41" s="447"/>
      <c r="Z41" s="447"/>
      <c r="AA41" s="447"/>
      <c r="AB41" s="447"/>
      <c r="AC41" s="447"/>
      <c r="AD41" s="447"/>
      <c r="AE41" s="447"/>
      <c r="AF41" s="447"/>
      <c r="AG41" s="430"/>
      <c r="AH41" s="548"/>
      <c r="AI41" s="430"/>
      <c r="AJ41" s="430"/>
      <c r="AK41" s="430"/>
      <c r="AL41" s="430"/>
      <c r="AM41" s="430"/>
      <c r="AN41" s="430"/>
      <c r="AO41" s="474"/>
      <c r="AP41" s="430"/>
      <c r="AQ41" s="430"/>
      <c r="AR41" s="430"/>
      <c r="AS41" s="430"/>
      <c r="AT41" s="430"/>
      <c r="AU41" s="430"/>
      <c r="AV41" s="430"/>
      <c r="AW41" s="430"/>
      <c r="AX41" s="548"/>
      <c r="AY41" s="447"/>
      <c r="AZ41" s="447"/>
      <c r="BA41" s="447"/>
      <c r="BB41" s="447"/>
      <c r="BC41" s="447"/>
      <c r="BD41" s="447"/>
      <c r="BE41" s="474"/>
      <c r="BF41" s="447"/>
      <c r="BG41" s="447"/>
      <c r="BH41" s="447"/>
      <c r="BI41" s="447"/>
      <c r="BJ41" s="447"/>
      <c r="BK41" s="447"/>
      <c r="BL41" s="447"/>
      <c r="BM41" s="430"/>
      <c r="BN41" s="548"/>
      <c r="BO41" s="447"/>
      <c r="BP41" s="447"/>
      <c r="BQ41" s="447"/>
      <c r="BR41" s="447"/>
      <c r="BS41" s="447"/>
      <c r="BT41" s="447"/>
      <c r="BU41" s="474"/>
      <c r="BV41" s="447"/>
      <c r="BW41" s="447"/>
      <c r="BX41" s="447"/>
      <c r="BY41" s="447"/>
      <c r="BZ41" s="447"/>
      <c r="CA41" s="447"/>
      <c r="CB41" s="447"/>
      <c r="CC41" s="430"/>
      <c r="CD41" s="548"/>
      <c r="CE41" s="549"/>
      <c r="CF41" s="549"/>
      <c r="CG41" s="549"/>
      <c r="CH41" s="549"/>
      <c r="CI41" s="549"/>
      <c r="CJ41" s="474"/>
      <c r="CK41" s="549"/>
      <c r="CL41" s="549"/>
      <c r="CM41" s="549"/>
      <c r="CN41" s="549"/>
      <c r="CO41" s="549"/>
      <c r="CP41" s="549"/>
      <c r="CQ41" s="549"/>
      <c r="CR41" s="549"/>
      <c r="CS41" s="545"/>
      <c r="CT41" s="550"/>
      <c r="DA41" s="464"/>
    </row>
    <row r="42" spans="1:113" ht="12.75" x14ac:dyDescent="0.2">
      <c r="A42" s="447"/>
      <c r="B42" s="447"/>
      <c r="C42" s="447"/>
      <c r="D42" s="447"/>
      <c r="E42" s="447"/>
      <c r="F42" s="447"/>
      <c r="G42" s="474"/>
      <c r="H42" s="447"/>
      <c r="I42" s="447"/>
      <c r="J42" s="447"/>
      <c r="K42" s="447"/>
      <c r="L42" s="447"/>
      <c r="M42" s="447"/>
      <c r="N42" s="447"/>
      <c r="O42" s="447"/>
      <c r="P42" s="447"/>
      <c r="Q42" s="430"/>
      <c r="R42" s="548"/>
      <c r="S42" s="447"/>
      <c r="T42" s="447"/>
      <c r="U42" s="447"/>
      <c r="V42" s="447"/>
      <c r="W42" s="447"/>
      <c r="X42" s="447"/>
      <c r="Y42" s="447"/>
      <c r="Z42" s="447"/>
      <c r="AA42" s="447"/>
      <c r="AB42" s="447"/>
      <c r="AC42" s="447"/>
      <c r="AD42" s="447"/>
      <c r="AE42" s="447"/>
      <c r="AF42" s="447"/>
      <c r="AG42" s="430"/>
      <c r="AH42" s="548"/>
      <c r="AI42" s="430"/>
      <c r="AJ42" s="430"/>
      <c r="AK42" s="430"/>
      <c r="AL42" s="430"/>
      <c r="AM42" s="430"/>
      <c r="AN42" s="430"/>
      <c r="AO42" s="474"/>
      <c r="AP42" s="430"/>
      <c r="AQ42" s="430"/>
      <c r="AR42" s="430"/>
      <c r="AS42" s="430"/>
      <c r="AT42" s="430"/>
      <c r="AU42" s="430"/>
      <c r="AV42" s="430"/>
      <c r="AW42" s="430"/>
      <c r="AX42" s="548"/>
      <c r="AY42" s="447"/>
      <c r="AZ42" s="447"/>
      <c r="BA42" s="447"/>
      <c r="BB42" s="447"/>
      <c r="BC42" s="447"/>
      <c r="BD42" s="447"/>
      <c r="BE42" s="474"/>
      <c r="BF42" s="447"/>
      <c r="BG42" s="447"/>
      <c r="BH42" s="447"/>
      <c r="BI42" s="447"/>
      <c r="BJ42" s="447"/>
      <c r="BK42" s="447"/>
      <c r="BL42" s="447"/>
      <c r="BM42" s="430"/>
      <c r="BN42" s="548"/>
      <c r="BO42" s="447"/>
      <c r="BP42" s="447"/>
      <c r="BQ42" s="447"/>
      <c r="BR42" s="447"/>
      <c r="BS42" s="447"/>
      <c r="BT42" s="447"/>
      <c r="BU42" s="474"/>
      <c r="BV42" s="447"/>
      <c r="BW42" s="447"/>
      <c r="BX42" s="447"/>
      <c r="BY42" s="447"/>
      <c r="BZ42" s="447"/>
      <c r="CA42" s="447"/>
      <c r="CB42" s="447"/>
      <c r="CC42" s="430"/>
      <c r="CD42" s="548"/>
      <c r="CE42" s="549"/>
      <c r="CF42" s="549"/>
      <c r="CG42" s="549"/>
      <c r="CH42" s="549"/>
      <c r="CI42" s="549"/>
      <c r="CJ42" s="474"/>
      <c r="CK42" s="549"/>
      <c r="CL42" s="549"/>
      <c r="CM42" s="549"/>
      <c r="CN42" s="549"/>
      <c r="CO42" s="549"/>
      <c r="CP42" s="549"/>
      <c r="CQ42" s="549"/>
      <c r="CR42" s="549"/>
      <c r="CS42" s="545"/>
      <c r="CT42" s="550"/>
      <c r="DA42" s="464"/>
    </row>
    <row r="43" spans="1:113" ht="12.75" x14ac:dyDescent="0.2">
      <c r="A43" s="447"/>
      <c r="B43" s="447"/>
      <c r="C43" s="447"/>
      <c r="D43" s="447"/>
      <c r="E43" s="447"/>
      <c r="F43" s="447"/>
      <c r="G43" s="474"/>
      <c r="H43" s="447"/>
      <c r="I43" s="447"/>
      <c r="J43" s="447"/>
      <c r="K43" s="447"/>
      <c r="L43" s="447"/>
      <c r="M43" s="447"/>
      <c r="N43" s="447"/>
      <c r="O43" s="447"/>
      <c r="P43" s="447"/>
      <c r="Q43" s="430"/>
      <c r="R43" s="548"/>
      <c r="S43" s="447"/>
      <c r="T43" s="447"/>
      <c r="U43" s="447"/>
      <c r="V43" s="447"/>
      <c r="W43" s="447"/>
      <c r="X43" s="447"/>
      <c r="Y43" s="551"/>
      <c r="Z43" s="447"/>
      <c r="AA43" s="447"/>
      <c r="AB43" s="447"/>
      <c r="AC43" s="447"/>
      <c r="AD43" s="447"/>
      <c r="AE43" s="447"/>
      <c r="AF43" s="447"/>
      <c r="AG43" s="430"/>
      <c r="AH43" s="548"/>
      <c r="AI43" s="430"/>
      <c r="AJ43" s="430"/>
      <c r="AK43" s="430"/>
      <c r="AL43" s="430"/>
      <c r="AM43" s="430"/>
      <c r="AN43" s="430"/>
      <c r="AO43" s="474"/>
      <c r="AP43" s="430"/>
      <c r="AQ43" s="430"/>
      <c r="AR43" s="430"/>
      <c r="AS43" s="430"/>
      <c r="AT43" s="430"/>
      <c r="AU43" s="430"/>
      <c r="AV43" s="430"/>
      <c r="AW43" s="430"/>
      <c r="AX43" s="548"/>
      <c r="AY43" s="447"/>
      <c r="AZ43" s="447"/>
      <c r="BA43" s="447"/>
      <c r="BB43" s="447"/>
      <c r="BC43" s="447"/>
      <c r="BD43" s="447"/>
      <c r="BE43" s="474"/>
      <c r="BF43" s="447"/>
      <c r="BG43" s="447"/>
      <c r="BH43" s="447"/>
      <c r="BI43" s="447"/>
      <c r="BJ43" s="447"/>
      <c r="BK43" s="447"/>
      <c r="BL43" s="447"/>
      <c r="BM43" s="430"/>
      <c r="BN43" s="548"/>
      <c r="BO43" s="447"/>
      <c r="BP43" s="447"/>
      <c r="BQ43" s="447"/>
      <c r="BR43" s="447"/>
      <c r="BS43" s="447"/>
      <c r="BT43" s="447"/>
      <c r="BU43" s="474"/>
      <c r="BV43" s="447"/>
      <c r="BW43" s="447"/>
      <c r="BX43" s="447"/>
      <c r="BY43" s="447"/>
      <c r="BZ43" s="447"/>
      <c r="CA43" s="447"/>
      <c r="CB43" s="447"/>
      <c r="CC43" s="430"/>
      <c r="CD43" s="548"/>
      <c r="CE43" s="549"/>
      <c r="CF43" s="549"/>
      <c r="CG43" s="549"/>
      <c r="CH43" s="549"/>
      <c r="CI43" s="549"/>
      <c r="CJ43" s="474"/>
      <c r="CK43" s="549"/>
      <c r="CL43" s="549"/>
      <c r="CM43" s="549"/>
      <c r="CN43" s="549"/>
      <c r="CO43" s="549"/>
      <c r="CP43" s="549"/>
      <c r="CQ43" s="549"/>
      <c r="CR43" s="549"/>
      <c r="CS43" s="545"/>
      <c r="CT43" s="550"/>
      <c r="DA43" s="464"/>
    </row>
    <row r="44" spans="1:113" ht="12.75" x14ac:dyDescent="0.2">
      <c r="A44" s="447"/>
      <c r="B44" s="447"/>
      <c r="C44" s="447"/>
      <c r="D44" s="447"/>
      <c r="E44" s="447"/>
      <c r="F44" s="447"/>
      <c r="G44" s="474"/>
      <c r="H44" s="447"/>
      <c r="I44" s="447"/>
      <c r="J44" s="447"/>
      <c r="K44" s="447"/>
      <c r="L44" s="447"/>
      <c r="M44" s="447"/>
      <c r="N44" s="447"/>
      <c r="O44" s="447"/>
      <c r="P44" s="447"/>
      <c r="Q44" s="430"/>
      <c r="R44" s="548"/>
      <c r="S44" s="447"/>
      <c r="T44" s="447"/>
      <c r="U44" s="447"/>
      <c r="V44" s="447"/>
      <c r="W44" s="447"/>
      <c r="X44" s="447"/>
      <c r="Y44" s="447"/>
      <c r="Z44" s="447"/>
      <c r="AA44" s="447"/>
      <c r="AB44" s="447"/>
      <c r="AC44" s="447"/>
      <c r="AD44" s="447"/>
      <c r="AE44" s="447"/>
      <c r="AF44" s="447"/>
      <c r="AG44" s="430"/>
      <c r="AH44" s="548"/>
      <c r="AI44" s="430"/>
      <c r="AJ44" s="430"/>
      <c r="AK44" s="430"/>
      <c r="AL44" s="430"/>
      <c r="AM44" s="430"/>
      <c r="AN44" s="430"/>
      <c r="AO44" s="474"/>
      <c r="AP44" s="430"/>
      <c r="AQ44" s="430"/>
      <c r="AR44" s="430"/>
      <c r="AS44" s="430"/>
      <c r="AT44" s="430"/>
      <c r="AU44" s="430"/>
      <c r="AV44" s="430"/>
      <c r="AW44" s="430"/>
      <c r="AX44" s="548"/>
      <c r="AY44" s="447"/>
      <c r="AZ44" s="447"/>
      <c r="BA44" s="447"/>
      <c r="BB44" s="447"/>
      <c r="BC44" s="447"/>
      <c r="BD44" s="447"/>
      <c r="BE44" s="474"/>
      <c r="BF44" s="447"/>
      <c r="BG44" s="447"/>
      <c r="BH44" s="447"/>
      <c r="BI44" s="447"/>
      <c r="BJ44" s="447"/>
      <c r="BK44" s="447"/>
      <c r="BL44" s="447"/>
      <c r="BM44" s="430"/>
      <c r="BN44" s="548"/>
      <c r="BO44" s="447"/>
      <c r="BP44" s="447"/>
      <c r="BQ44" s="447"/>
      <c r="BR44" s="447"/>
      <c r="BS44" s="447"/>
      <c r="BT44" s="447"/>
      <c r="BU44" s="474"/>
      <c r="BV44" s="447"/>
      <c r="BW44" s="447"/>
      <c r="BX44" s="447"/>
      <c r="BY44" s="447"/>
      <c r="BZ44" s="447"/>
      <c r="CA44" s="447"/>
      <c r="CB44" s="447"/>
      <c r="CC44" s="430"/>
      <c r="CD44" s="548"/>
      <c r="CE44" s="549"/>
      <c r="CF44" s="549"/>
      <c r="CG44" s="549"/>
      <c r="CH44" s="549"/>
      <c r="CI44" s="549"/>
      <c r="CJ44" s="474"/>
      <c r="CK44" s="549"/>
      <c r="CL44" s="549"/>
      <c r="CM44" s="549"/>
      <c r="CN44" s="549"/>
      <c r="CO44" s="549"/>
      <c r="CP44" s="549"/>
      <c r="CQ44" s="549"/>
      <c r="CR44" s="549"/>
      <c r="CS44" s="545"/>
      <c r="CT44" s="550"/>
      <c r="DA44" s="464"/>
    </row>
    <row r="45" spans="1:113" ht="12.75" x14ac:dyDescent="0.2">
      <c r="A45" s="447"/>
      <c r="B45" s="447"/>
      <c r="C45" s="447"/>
      <c r="D45" s="447"/>
      <c r="E45" s="447"/>
      <c r="F45" s="447"/>
      <c r="G45" s="474"/>
      <c r="H45" s="447"/>
      <c r="I45" s="447"/>
      <c r="J45" s="447"/>
      <c r="K45" s="447"/>
      <c r="L45" s="447"/>
      <c r="M45" s="447"/>
      <c r="N45" s="447"/>
      <c r="O45" s="447"/>
      <c r="P45" s="447"/>
      <c r="Q45" s="430"/>
      <c r="R45" s="548"/>
      <c r="S45" s="447"/>
      <c r="T45" s="447"/>
      <c r="U45" s="447"/>
      <c r="V45" s="447"/>
      <c r="W45" s="447"/>
      <c r="X45" s="447"/>
      <c r="Y45" s="447"/>
      <c r="Z45" s="447"/>
      <c r="AA45" s="447"/>
      <c r="AB45" s="447"/>
      <c r="AC45" s="447"/>
      <c r="AD45" s="447"/>
      <c r="AE45" s="447"/>
      <c r="AF45" s="447"/>
      <c r="AG45" s="430"/>
      <c r="AH45" s="548"/>
      <c r="AI45" s="430"/>
      <c r="AJ45" s="430"/>
      <c r="AK45" s="430"/>
      <c r="AL45" s="430"/>
      <c r="AM45" s="430"/>
      <c r="AN45" s="430"/>
      <c r="AO45" s="474"/>
      <c r="AP45" s="430"/>
      <c r="AQ45" s="430"/>
      <c r="AR45" s="430"/>
      <c r="AS45" s="430"/>
      <c r="AT45" s="430"/>
      <c r="AU45" s="430"/>
      <c r="AV45" s="430"/>
      <c r="AW45" s="430"/>
      <c r="AX45" s="548"/>
      <c r="AY45" s="447"/>
      <c r="AZ45" s="447"/>
      <c r="BA45" s="447"/>
      <c r="BB45" s="447"/>
      <c r="BC45" s="447"/>
      <c r="BD45" s="447"/>
      <c r="BE45" s="474"/>
      <c r="BF45" s="447"/>
      <c r="BG45" s="447"/>
      <c r="BH45" s="447"/>
      <c r="BI45" s="447"/>
      <c r="BJ45" s="447"/>
      <c r="BK45" s="447"/>
      <c r="BL45" s="447"/>
      <c r="BM45" s="430"/>
      <c r="BN45" s="548"/>
      <c r="BO45" s="447"/>
      <c r="BP45" s="447"/>
      <c r="BQ45" s="447"/>
      <c r="BR45" s="447"/>
      <c r="BS45" s="447"/>
      <c r="BT45" s="447"/>
      <c r="BU45" s="474"/>
      <c r="BV45" s="447"/>
      <c r="BW45" s="447"/>
      <c r="BX45" s="447"/>
      <c r="BY45" s="447"/>
      <c r="BZ45" s="447"/>
      <c r="CA45" s="447"/>
      <c r="CB45" s="447"/>
      <c r="CC45" s="430"/>
      <c r="CD45" s="548"/>
      <c r="CE45" s="549"/>
      <c r="CF45" s="549"/>
      <c r="CG45" s="549"/>
      <c r="CH45" s="549"/>
      <c r="CI45" s="549"/>
      <c r="CJ45" s="474"/>
      <c r="CK45" s="549"/>
      <c r="CL45" s="549"/>
      <c r="CM45" s="549"/>
      <c r="CN45" s="549"/>
      <c r="CO45" s="549"/>
      <c r="CP45" s="549"/>
      <c r="CQ45" s="549"/>
      <c r="CR45" s="549"/>
      <c r="CS45" s="545"/>
      <c r="CT45" s="550"/>
      <c r="DA45" s="464"/>
    </row>
    <row r="46" spans="1:113" ht="12.75" x14ac:dyDescent="0.2">
      <c r="A46" s="447"/>
      <c r="B46" s="447"/>
      <c r="C46" s="447"/>
      <c r="D46" s="447"/>
      <c r="E46" s="447"/>
      <c r="F46" s="447"/>
      <c r="G46" s="474"/>
      <c r="H46" s="447"/>
      <c r="I46" s="447"/>
      <c r="J46" s="447"/>
      <c r="K46" s="447"/>
      <c r="L46" s="447"/>
      <c r="M46" s="447"/>
      <c r="N46" s="447"/>
      <c r="O46" s="447"/>
      <c r="P46" s="447"/>
      <c r="Q46" s="430"/>
      <c r="R46" s="548"/>
      <c r="S46" s="447"/>
      <c r="T46" s="447"/>
      <c r="U46" s="447"/>
      <c r="V46" s="447"/>
      <c r="W46" s="447"/>
      <c r="X46" s="447"/>
      <c r="Y46" s="447"/>
      <c r="Z46" s="447"/>
      <c r="AA46" s="447"/>
      <c r="AB46" s="447"/>
      <c r="AC46" s="447"/>
      <c r="AD46" s="447"/>
      <c r="AE46" s="447"/>
      <c r="AF46" s="447"/>
      <c r="AG46" s="430"/>
      <c r="AH46" s="548"/>
      <c r="AI46" s="430"/>
      <c r="AJ46" s="430"/>
      <c r="AK46" s="430"/>
      <c r="AL46" s="430"/>
      <c r="AM46" s="430"/>
      <c r="AN46" s="430"/>
      <c r="AO46" s="474"/>
      <c r="AP46" s="430"/>
      <c r="AQ46" s="430"/>
      <c r="AR46" s="430"/>
      <c r="AS46" s="430"/>
      <c r="AT46" s="430"/>
      <c r="AU46" s="430"/>
      <c r="AV46" s="430"/>
      <c r="AW46" s="430"/>
      <c r="AX46" s="548"/>
      <c r="AY46" s="447"/>
      <c r="AZ46" s="447"/>
      <c r="BA46" s="447"/>
      <c r="BB46" s="447"/>
      <c r="BC46" s="447"/>
      <c r="BD46" s="447"/>
      <c r="BE46" s="474"/>
      <c r="BF46" s="447"/>
      <c r="BG46" s="447"/>
      <c r="BH46" s="447"/>
      <c r="BI46" s="447"/>
      <c r="BJ46" s="447"/>
      <c r="BK46" s="447"/>
      <c r="BL46" s="447"/>
      <c r="BM46" s="430"/>
      <c r="BN46" s="548"/>
      <c r="BO46" s="447"/>
      <c r="BP46" s="447"/>
      <c r="BQ46" s="447"/>
      <c r="BR46" s="447"/>
      <c r="BS46" s="447"/>
      <c r="BT46" s="447"/>
      <c r="BU46" s="474"/>
      <c r="BV46" s="447"/>
      <c r="BW46" s="447"/>
      <c r="BX46" s="447"/>
      <c r="BY46" s="447"/>
      <c r="BZ46" s="447"/>
      <c r="CA46" s="447"/>
      <c r="CB46" s="447"/>
      <c r="CC46" s="430"/>
      <c r="CD46" s="548"/>
      <c r="CE46" s="549"/>
      <c r="CF46" s="549"/>
      <c r="CG46" s="549"/>
      <c r="CH46" s="549"/>
      <c r="CI46" s="549"/>
      <c r="CJ46" s="474"/>
      <c r="CK46" s="549"/>
      <c r="CL46" s="549"/>
      <c r="CM46" s="549"/>
      <c r="CN46" s="549"/>
      <c r="CO46" s="549"/>
      <c r="CP46" s="549"/>
      <c r="CQ46" s="549"/>
      <c r="CR46" s="549"/>
      <c r="CS46" s="545"/>
      <c r="CT46" s="550"/>
      <c r="DA46" s="464"/>
    </row>
    <row r="47" spans="1:113" ht="12.75" x14ac:dyDescent="0.2">
      <c r="A47" s="447"/>
      <c r="B47" s="447"/>
      <c r="C47" s="447"/>
      <c r="D47" s="447"/>
      <c r="E47" s="447"/>
      <c r="F47" s="447"/>
      <c r="G47" s="474"/>
      <c r="H47" s="447"/>
      <c r="I47" s="447"/>
      <c r="J47" s="447"/>
      <c r="K47" s="447"/>
      <c r="L47" s="447"/>
      <c r="M47" s="447"/>
      <c r="N47" s="447"/>
      <c r="O47" s="447"/>
      <c r="P47" s="447"/>
      <c r="Q47" s="430"/>
      <c r="R47" s="548"/>
      <c r="S47" s="447"/>
      <c r="T47" s="447"/>
      <c r="U47" s="447"/>
      <c r="V47" s="447"/>
      <c r="W47" s="447"/>
      <c r="X47" s="447"/>
      <c r="Y47" s="447"/>
      <c r="Z47" s="447"/>
      <c r="AA47" s="447"/>
      <c r="AB47" s="447"/>
      <c r="AC47" s="447"/>
      <c r="AD47" s="447"/>
      <c r="AE47" s="447"/>
      <c r="AF47" s="447"/>
      <c r="AG47" s="430"/>
      <c r="AH47" s="548"/>
      <c r="AI47" s="430"/>
      <c r="AJ47" s="430"/>
      <c r="AK47" s="430"/>
      <c r="AL47" s="430"/>
      <c r="AM47" s="430"/>
      <c r="AN47" s="430"/>
      <c r="AO47" s="474"/>
      <c r="AP47" s="430"/>
      <c r="AQ47" s="430"/>
      <c r="AR47" s="430"/>
      <c r="AS47" s="430"/>
      <c r="AT47" s="430"/>
      <c r="AU47" s="430"/>
      <c r="AV47" s="430"/>
      <c r="AW47" s="430"/>
      <c r="AX47" s="548"/>
      <c r="AY47" s="447"/>
      <c r="AZ47" s="447"/>
      <c r="BA47" s="447"/>
      <c r="BB47" s="447"/>
      <c r="BC47" s="447"/>
      <c r="BD47" s="447"/>
      <c r="BE47" s="474"/>
      <c r="BF47" s="447"/>
      <c r="BG47" s="447"/>
      <c r="BH47" s="447"/>
      <c r="BI47" s="447"/>
      <c r="BJ47" s="447"/>
      <c r="BK47" s="447"/>
      <c r="BL47" s="447"/>
      <c r="BM47" s="430"/>
      <c r="BN47" s="548"/>
      <c r="BO47" s="447"/>
      <c r="BP47" s="447"/>
      <c r="BQ47" s="447"/>
      <c r="BR47" s="447"/>
      <c r="BS47" s="447"/>
      <c r="BT47" s="447"/>
      <c r="BU47" s="474"/>
      <c r="BV47" s="447"/>
      <c r="BW47" s="447"/>
      <c r="BX47" s="447"/>
      <c r="BY47" s="447"/>
      <c r="BZ47" s="447"/>
      <c r="CA47" s="447"/>
      <c r="CB47" s="447"/>
      <c r="CC47" s="430"/>
      <c r="CD47" s="548"/>
      <c r="CE47" s="549"/>
      <c r="CF47" s="549"/>
      <c r="CG47" s="549"/>
      <c r="CH47" s="549"/>
      <c r="CI47" s="549"/>
      <c r="CJ47" s="474"/>
      <c r="CK47" s="549"/>
      <c r="CL47" s="549"/>
      <c r="CM47" s="549"/>
      <c r="CN47" s="549"/>
      <c r="CO47" s="549"/>
      <c r="CP47" s="549"/>
      <c r="CQ47" s="549"/>
      <c r="CR47" s="549"/>
      <c r="CS47" s="545"/>
      <c r="CT47" s="550"/>
      <c r="DA47" s="464"/>
    </row>
    <row r="48" spans="1:113" ht="12.75" x14ac:dyDescent="0.2">
      <c r="A48" s="552"/>
      <c r="B48" s="552"/>
      <c r="C48" s="552"/>
      <c r="D48" s="552"/>
      <c r="E48" s="552"/>
      <c r="F48" s="552"/>
      <c r="G48" s="474"/>
      <c r="H48" s="552"/>
      <c r="I48" s="552"/>
      <c r="J48" s="552"/>
      <c r="K48" s="552"/>
      <c r="L48" s="552"/>
      <c r="M48" s="552"/>
      <c r="N48" s="552"/>
      <c r="O48" s="552"/>
      <c r="P48" s="552"/>
      <c r="Q48" s="531"/>
      <c r="R48" s="553"/>
      <c r="S48" s="552"/>
      <c r="T48" s="552"/>
      <c r="U48" s="552"/>
      <c r="V48" s="552"/>
      <c r="W48" s="552"/>
      <c r="X48" s="552"/>
      <c r="Y48" s="552"/>
      <c r="Z48" s="552"/>
      <c r="AA48" s="552"/>
      <c r="AB48" s="552"/>
      <c r="AC48" s="552"/>
      <c r="AD48" s="552"/>
      <c r="AE48" s="552"/>
      <c r="AF48" s="552"/>
      <c r="AG48" s="430"/>
      <c r="AH48" s="553"/>
      <c r="AI48" s="552"/>
      <c r="AJ48" s="552"/>
      <c r="AK48" s="552"/>
      <c r="AL48" s="552"/>
      <c r="AM48" s="552"/>
      <c r="AN48" s="552"/>
      <c r="AO48" s="474"/>
      <c r="AP48" s="552"/>
      <c r="AQ48" s="552"/>
      <c r="AR48" s="552"/>
      <c r="AS48" s="552"/>
      <c r="AT48" s="552"/>
      <c r="AU48" s="552"/>
      <c r="AV48" s="552"/>
      <c r="AW48" s="430"/>
      <c r="AX48" s="553"/>
      <c r="AY48" s="552"/>
      <c r="AZ48" s="552"/>
      <c r="BA48" s="552"/>
      <c r="BB48" s="552"/>
      <c r="BC48" s="552"/>
      <c r="BD48" s="552"/>
      <c r="BE48" s="474"/>
      <c r="BF48" s="552"/>
      <c r="BG48" s="552"/>
      <c r="BH48" s="552"/>
      <c r="BI48" s="552"/>
      <c r="BJ48" s="552"/>
      <c r="BK48" s="552"/>
      <c r="BL48" s="552"/>
      <c r="BM48" s="430"/>
      <c r="BN48" s="553"/>
      <c r="BO48" s="552"/>
      <c r="BP48" s="552"/>
      <c r="BQ48" s="552"/>
      <c r="BR48" s="552"/>
      <c r="BS48" s="552"/>
      <c r="BT48" s="552"/>
      <c r="BU48" s="474"/>
      <c r="BV48" s="552"/>
      <c r="BW48" s="552"/>
      <c r="BX48" s="552"/>
      <c r="BY48" s="552"/>
      <c r="BZ48" s="552"/>
      <c r="CA48" s="552"/>
      <c r="CB48" s="552"/>
      <c r="CC48" s="430"/>
      <c r="CD48" s="553"/>
      <c r="CE48" s="552"/>
      <c r="CF48" s="552"/>
      <c r="CG48" s="552"/>
      <c r="CH48" s="552"/>
      <c r="CI48" s="552"/>
      <c r="CJ48" s="474"/>
      <c r="CK48" s="552"/>
      <c r="CL48" s="552"/>
      <c r="CM48" s="552"/>
      <c r="CN48" s="552"/>
      <c r="CO48" s="552"/>
      <c r="CP48" s="552"/>
      <c r="CQ48" s="552"/>
      <c r="CR48" s="552"/>
      <c r="CS48" s="430"/>
      <c r="CT48" s="553"/>
      <c r="DA48" s="464"/>
    </row>
    <row r="49" spans="1:105" customFormat="1" ht="12.75" x14ac:dyDescent="0.2">
      <c r="A49" s="552"/>
      <c r="B49" s="552"/>
      <c r="C49" s="552"/>
      <c r="D49" s="552"/>
      <c r="E49" s="552"/>
      <c r="F49" s="552"/>
      <c r="G49" s="474"/>
      <c r="H49" s="552"/>
      <c r="I49" s="552"/>
      <c r="J49" s="552"/>
      <c r="K49" s="552"/>
      <c r="L49" s="552"/>
      <c r="M49" s="552"/>
      <c r="N49" s="552"/>
      <c r="O49" s="552"/>
      <c r="P49" s="552"/>
      <c r="Q49" s="531"/>
      <c r="R49" s="553"/>
      <c r="S49" s="552"/>
      <c r="T49" s="552"/>
      <c r="U49" s="552"/>
      <c r="V49" s="552"/>
      <c r="W49" s="552"/>
      <c r="X49" s="552"/>
      <c r="Y49" s="552"/>
      <c r="Z49" s="552"/>
      <c r="AA49" s="552"/>
      <c r="AB49" s="552"/>
      <c r="AC49" s="552"/>
      <c r="AD49" s="552"/>
      <c r="AE49" s="552"/>
      <c r="AF49" s="552"/>
      <c r="AG49" s="430"/>
      <c r="AH49" s="553"/>
      <c r="AI49" s="552"/>
      <c r="AJ49" s="552"/>
      <c r="AK49" s="552"/>
      <c r="AL49" s="552"/>
      <c r="AM49" s="552"/>
      <c r="AN49" s="552"/>
      <c r="AO49" s="474"/>
      <c r="AP49" s="552"/>
      <c r="AQ49" s="552"/>
      <c r="AR49" s="552"/>
      <c r="AS49" s="552"/>
      <c r="AT49" s="552"/>
      <c r="AU49" s="552"/>
      <c r="AV49" s="552"/>
      <c r="AW49" s="430"/>
      <c r="AX49" s="553"/>
      <c r="AY49" s="552"/>
      <c r="AZ49" s="552"/>
      <c r="BA49" s="552"/>
      <c r="BB49" s="552"/>
      <c r="BC49" s="552"/>
      <c r="BD49" s="552"/>
      <c r="BE49" s="474"/>
      <c r="BF49" s="552"/>
      <c r="BG49" s="552"/>
      <c r="BH49" s="552"/>
      <c r="BI49" s="552"/>
      <c r="BJ49" s="552"/>
      <c r="BK49" s="552"/>
      <c r="BL49" s="552"/>
      <c r="BM49" s="430"/>
      <c r="BN49" s="553"/>
      <c r="BO49" s="552"/>
      <c r="BP49" s="552"/>
      <c r="BQ49" s="552"/>
      <c r="BR49" s="552"/>
      <c r="BS49" s="552"/>
      <c r="BT49" s="552"/>
      <c r="BU49" s="474"/>
      <c r="BV49" s="552"/>
      <c r="BW49" s="552"/>
      <c r="BX49" s="552"/>
      <c r="BY49" s="552"/>
      <c r="BZ49" s="552"/>
      <c r="CA49" s="552"/>
      <c r="CB49" s="552"/>
      <c r="CC49" s="430"/>
      <c r="CD49" s="553"/>
      <c r="CE49" s="552"/>
      <c r="CF49" s="552"/>
      <c r="CG49" s="552"/>
      <c r="CH49" s="552"/>
      <c r="CI49" s="552"/>
      <c r="CJ49" s="474"/>
      <c r="CK49" s="552"/>
      <c r="CL49" s="552"/>
      <c r="CM49" s="552"/>
      <c r="CN49" s="552"/>
      <c r="CO49" s="552"/>
      <c r="CP49" s="552"/>
      <c r="CQ49" s="552"/>
      <c r="CR49" s="552"/>
      <c r="CS49" s="430"/>
      <c r="CT49" s="553"/>
      <c r="DA49" s="464"/>
    </row>
    <row r="50" spans="1:105" customFormat="1" ht="12.75" x14ac:dyDescent="0.2">
      <c r="A50" s="552"/>
      <c r="B50" s="552"/>
      <c r="C50" s="552"/>
      <c r="D50" s="552"/>
      <c r="E50" s="552"/>
      <c r="F50" s="552"/>
      <c r="G50" s="474"/>
      <c r="H50" s="552"/>
      <c r="I50" s="552"/>
      <c r="J50" s="552"/>
      <c r="K50" s="552"/>
      <c r="L50" s="552"/>
      <c r="M50" s="552"/>
      <c r="N50" s="552"/>
      <c r="O50" s="552"/>
      <c r="P50" s="552"/>
      <c r="Q50" s="531"/>
      <c r="R50" s="553"/>
      <c r="S50" s="552"/>
      <c r="T50" s="552"/>
      <c r="U50" s="552"/>
      <c r="V50" s="552"/>
      <c r="W50" s="552"/>
      <c r="X50" s="552"/>
      <c r="Y50" s="552"/>
      <c r="Z50" s="552"/>
      <c r="AA50" s="552"/>
      <c r="AB50" s="552"/>
      <c r="AC50" s="552"/>
      <c r="AD50" s="552"/>
      <c r="AE50" s="552"/>
      <c r="AF50" s="552"/>
      <c r="AG50" s="430"/>
      <c r="AH50" s="553"/>
      <c r="AI50" s="552"/>
      <c r="AJ50" s="552"/>
      <c r="AK50" s="552"/>
      <c r="AL50" s="552"/>
      <c r="AM50" s="552"/>
      <c r="AN50" s="552"/>
      <c r="AO50" s="474"/>
      <c r="AP50" s="552"/>
      <c r="AQ50" s="552"/>
      <c r="AR50" s="552"/>
      <c r="AS50" s="552"/>
      <c r="AT50" s="552"/>
      <c r="AU50" s="552"/>
      <c r="AV50" s="552"/>
      <c r="AW50" s="430"/>
      <c r="AX50" s="553"/>
      <c r="AY50" s="552"/>
      <c r="AZ50" s="552"/>
      <c r="BA50" s="552"/>
      <c r="BB50" s="552"/>
      <c r="BC50" s="552"/>
      <c r="BD50" s="552"/>
      <c r="BE50" s="474"/>
      <c r="BF50" s="552"/>
      <c r="BG50" s="552"/>
      <c r="BH50" s="552"/>
      <c r="BI50" s="552"/>
      <c r="BJ50" s="552"/>
      <c r="BK50" s="552"/>
      <c r="BL50" s="552"/>
      <c r="BM50" s="430"/>
      <c r="BN50" s="553"/>
      <c r="BO50" s="552"/>
      <c r="BP50" s="552"/>
      <c r="BQ50" s="552"/>
      <c r="BR50" s="552"/>
      <c r="BS50" s="552"/>
      <c r="BT50" s="552"/>
      <c r="BU50" s="474"/>
      <c r="BV50" s="552"/>
      <c r="BW50" s="552"/>
      <c r="BX50" s="552"/>
      <c r="BY50" s="552"/>
      <c r="BZ50" s="552"/>
      <c r="CA50" s="552"/>
      <c r="CB50" s="552"/>
      <c r="CC50" s="430"/>
      <c r="CD50" s="553"/>
      <c r="CE50" s="552"/>
      <c r="CF50" s="552"/>
      <c r="CG50" s="552"/>
      <c r="CH50" s="552"/>
      <c r="CI50" s="552"/>
      <c r="CJ50" s="474"/>
      <c r="CK50" s="552"/>
      <c r="CL50" s="552"/>
      <c r="CM50" s="552"/>
      <c r="CN50" s="552"/>
      <c r="CO50" s="552"/>
      <c r="CP50" s="552"/>
      <c r="CQ50" s="552"/>
      <c r="CR50" s="552"/>
      <c r="CS50" s="430"/>
      <c r="CT50" s="553"/>
      <c r="DA50" s="464"/>
    </row>
    <row r="51" spans="1:105" customFormat="1" ht="12.75" x14ac:dyDescent="0.2">
      <c r="A51" s="552"/>
      <c r="B51" s="552"/>
      <c r="C51" s="552"/>
      <c r="D51" s="552"/>
      <c r="E51" s="552"/>
      <c r="F51" s="552"/>
      <c r="G51" s="474"/>
      <c r="H51" s="552"/>
      <c r="I51" s="552"/>
      <c r="J51" s="552"/>
      <c r="K51" s="552"/>
      <c r="L51" s="552"/>
      <c r="M51" s="552"/>
      <c r="N51" s="552"/>
      <c r="O51" s="552"/>
      <c r="P51" s="552"/>
      <c r="Q51" s="531"/>
      <c r="R51" s="553"/>
      <c r="S51" s="552"/>
      <c r="T51" s="552"/>
      <c r="U51" s="552"/>
      <c r="V51" s="552"/>
      <c r="W51" s="552"/>
      <c r="X51" s="552"/>
      <c r="Y51" s="552"/>
      <c r="Z51" s="552"/>
      <c r="AA51" s="552"/>
      <c r="AB51" s="552"/>
      <c r="AC51" s="552"/>
      <c r="AD51" s="552"/>
      <c r="AE51" s="552"/>
      <c r="AF51" s="552"/>
      <c r="AG51" s="430"/>
      <c r="AH51" s="553"/>
      <c r="AI51" s="552"/>
      <c r="AJ51" s="552"/>
      <c r="AK51" s="552"/>
      <c r="AL51" s="552"/>
      <c r="AM51" s="552"/>
      <c r="AN51" s="552"/>
      <c r="AO51" s="474"/>
      <c r="AP51" s="552"/>
      <c r="AQ51" s="552"/>
      <c r="AR51" s="552"/>
      <c r="AS51" s="552"/>
      <c r="AT51" s="552"/>
      <c r="AU51" s="552"/>
      <c r="AV51" s="552"/>
      <c r="AW51" s="430"/>
      <c r="AX51" s="553"/>
      <c r="AY51" s="552"/>
      <c r="AZ51" s="552"/>
      <c r="BA51" s="552"/>
      <c r="BB51" s="552"/>
      <c r="BC51" s="552"/>
      <c r="BD51" s="552"/>
      <c r="BE51" s="474"/>
      <c r="BF51" s="552"/>
      <c r="BG51" s="552"/>
      <c r="BH51" s="552"/>
      <c r="BI51" s="552"/>
      <c r="BJ51" s="552"/>
      <c r="BK51" s="552"/>
      <c r="BL51" s="552"/>
      <c r="BM51" s="430"/>
      <c r="BN51" s="553"/>
      <c r="BO51" s="552"/>
      <c r="BP51" s="552"/>
      <c r="BQ51" s="552"/>
      <c r="BR51" s="552"/>
      <c r="BS51" s="552"/>
      <c r="BT51" s="552"/>
      <c r="BU51" s="474"/>
      <c r="BV51" s="552"/>
      <c r="BW51" s="552"/>
      <c r="BX51" s="552"/>
      <c r="BY51" s="552"/>
      <c r="BZ51" s="552"/>
      <c r="CA51" s="552"/>
      <c r="CB51" s="552"/>
      <c r="CC51" s="430"/>
      <c r="CD51" s="553"/>
      <c r="CE51" s="552"/>
      <c r="CF51" s="552"/>
      <c r="CG51" s="552"/>
      <c r="CH51" s="552"/>
      <c r="CI51" s="552"/>
      <c r="CJ51" s="474"/>
      <c r="CK51" s="552"/>
      <c r="CL51" s="552"/>
      <c r="CM51" s="552"/>
      <c r="CN51" s="552"/>
      <c r="CO51" s="552"/>
      <c r="CP51" s="552"/>
      <c r="CQ51" s="552"/>
      <c r="CR51" s="552"/>
      <c r="CS51" s="430"/>
      <c r="CT51" s="553"/>
    </row>
    <row r="52" spans="1:105" customFormat="1" ht="12.75" x14ac:dyDescent="0.2">
      <c r="A52" s="552"/>
      <c r="B52" s="552"/>
      <c r="C52" s="552"/>
      <c r="D52" s="552"/>
      <c r="E52" s="552"/>
      <c r="F52" s="552"/>
      <c r="G52" s="474"/>
      <c r="H52" s="552"/>
      <c r="I52" s="552"/>
      <c r="J52" s="552"/>
      <c r="K52" s="552"/>
      <c r="L52" s="552"/>
      <c r="M52" s="552"/>
      <c r="N52" s="552"/>
      <c r="O52" s="552"/>
      <c r="P52" s="552"/>
      <c r="Q52" s="531"/>
      <c r="R52" s="553"/>
      <c r="S52" s="552"/>
      <c r="T52" s="552"/>
      <c r="U52" s="552"/>
      <c r="V52" s="552"/>
      <c r="W52" s="552"/>
      <c r="X52" s="552"/>
      <c r="Y52" s="552"/>
      <c r="Z52" s="552"/>
      <c r="AA52" s="552"/>
      <c r="AB52" s="552"/>
      <c r="AC52" s="552"/>
      <c r="AD52" s="552"/>
      <c r="AE52" s="552"/>
      <c r="AF52" s="552"/>
      <c r="AG52" s="430"/>
      <c r="AH52" s="553"/>
      <c r="AI52" s="552"/>
      <c r="AJ52" s="552"/>
      <c r="AK52" s="552"/>
      <c r="AL52" s="552"/>
      <c r="AM52" s="552"/>
      <c r="AN52" s="552"/>
      <c r="AO52" s="474"/>
      <c r="AP52" s="552"/>
      <c r="AQ52" s="552"/>
      <c r="AR52" s="552"/>
      <c r="AS52" s="552"/>
      <c r="AT52" s="552"/>
      <c r="AU52" s="552"/>
      <c r="AV52" s="552"/>
      <c r="AW52" s="430"/>
      <c r="AX52" s="553"/>
      <c r="AY52" s="552"/>
      <c r="AZ52" s="552"/>
      <c r="BA52" s="552"/>
      <c r="BB52" s="552"/>
      <c r="BC52" s="552"/>
      <c r="BD52" s="552"/>
      <c r="BE52" s="474"/>
      <c r="BF52" s="552"/>
      <c r="BG52" s="552"/>
      <c r="BH52" s="552"/>
      <c r="BI52" s="552"/>
      <c r="BJ52" s="552"/>
      <c r="BK52" s="552"/>
      <c r="BL52" s="552"/>
      <c r="BM52" s="430"/>
      <c r="BN52" s="553"/>
      <c r="BO52" s="552"/>
      <c r="BP52" s="552"/>
      <c r="BQ52" s="552"/>
      <c r="BR52" s="552"/>
      <c r="BS52" s="552"/>
      <c r="BT52" s="552"/>
      <c r="BU52" s="474"/>
      <c r="BV52" s="552"/>
      <c r="BW52" s="552"/>
      <c r="BX52" s="552"/>
      <c r="BY52" s="552"/>
      <c r="BZ52" s="552"/>
      <c r="CA52" s="552"/>
      <c r="CB52" s="552"/>
      <c r="CC52" s="430"/>
      <c r="CD52" s="553"/>
      <c r="CE52" s="552"/>
      <c r="CF52" s="552"/>
      <c r="CG52" s="552"/>
      <c r="CH52" s="552"/>
      <c r="CI52" s="552"/>
      <c r="CJ52" s="552"/>
      <c r="CK52" s="552"/>
      <c r="CL52" s="552"/>
      <c r="CM52" s="552"/>
      <c r="CN52" s="552"/>
      <c r="CO52" s="552"/>
      <c r="CP52" s="552"/>
      <c r="CQ52" s="552"/>
      <c r="CR52" s="552"/>
      <c r="CS52" s="430"/>
      <c r="CT52" s="553"/>
    </row>
    <row r="53" spans="1:105" customFormat="1" ht="12.75" x14ac:dyDescent="0.2">
      <c r="A53" s="552"/>
      <c r="B53" s="552"/>
      <c r="C53" s="552"/>
      <c r="D53" s="552"/>
      <c r="E53" s="552"/>
      <c r="F53" s="552"/>
      <c r="G53" s="552"/>
      <c r="H53" s="552"/>
      <c r="I53" s="552"/>
      <c r="J53" s="552"/>
      <c r="K53" s="552"/>
      <c r="L53" s="552"/>
      <c r="M53" s="552"/>
      <c r="N53" s="552"/>
      <c r="O53" s="552"/>
      <c r="P53" s="552"/>
      <c r="Q53" s="531"/>
      <c r="R53" s="553"/>
      <c r="S53" s="552"/>
      <c r="T53" s="552"/>
      <c r="U53" s="552"/>
      <c r="V53" s="552"/>
      <c r="W53" s="552"/>
      <c r="X53" s="552"/>
      <c r="Y53" s="552"/>
      <c r="Z53" s="552"/>
      <c r="AA53" s="552"/>
      <c r="AB53" s="552"/>
      <c r="AC53" s="552"/>
      <c r="AD53" s="552"/>
      <c r="AE53" s="552"/>
      <c r="AF53" s="552"/>
      <c r="AG53" s="430"/>
      <c r="AH53" s="553"/>
      <c r="AI53" s="552"/>
      <c r="AJ53" s="552"/>
      <c r="AK53" s="552"/>
      <c r="AL53" s="552"/>
      <c r="AM53" s="552"/>
      <c r="AN53" s="552"/>
      <c r="AO53" s="552"/>
      <c r="AP53" s="552"/>
      <c r="AQ53" s="552"/>
      <c r="AR53" s="552"/>
      <c r="AS53" s="552"/>
      <c r="AT53" s="552"/>
      <c r="AU53" s="552"/>
      <c r="AV53" s="552"/>
      <c r="AW53" s="430"/>
      <c r="AX53" s="553"/>
      <c r="AY53" s="552"/>
      <c r="AZ53" s="552"/>
      <c r="BA53" s="552"/>
      <c r="BB53" s="552"/>
      <c r="BC53" s="552"/>
      <c r="BD53" s="552"/>
      <c r="BE53" s="552"/>
      <c r="BF53" s="552"/>
      <c r="BG53" s="552"/>
      <c r="BH53" s="552"/>
      <c r="BI53" s="552"/>
      <c r="BJ53" s="552"/>
      <c r="BK53" s="552"/>
      <c r="BL53" s="552"/>
      <c r="BM53" s="430"/>
      <c r="BN53" s="553"/>
      <c r="BO53" s="552"/>
      <c r="BP53" s="552"/>
      <c r="BQ53" s="552"/>
      <c r="BR53" s="552"/>
      <c r="BS53" s="552"/>
      <c r="BT53" s="552"/>
      <c r="BU53" s="552"/>
      <c r="BV53" s="552"/>
      <c r="BW53" s="552"/>
      <c r="BX53" s="552"/>
      <c r="BY53" s="552"/>
      <c r="BZ53" s="552"/>
      <c r="CA53" s="552"/>
      <c r="CB53" s="552"/>
      <c r="CC53" s="430"/>
      <c r="CD53" s="553"/>
      <c r="CE53" s="552"/>
      <c r="CF53" s="552"/>
      <c r="CG53" s="552"/>
      <c r="CH53" s="552"/>
      <c r="CI53" s="552"/>
      <c r="CJ53" s="552"/>
      <c r="CK53" s="552"/>
      <c r="CL53" s="552"/>
      <c r="CM53" s="552"/>
      <c r="CN53" s="552"/>
      <c r="CO53" s="552"/>
      <c r="CP53" s="552"/>
      <c r="CQ53" s="552"/>
      <c r="CR53" s="552"/>
      <c r="CS53" s="430"/>
      <c r="CT53" s="55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4"/>
  <sheetViews>
    <sheetView showGridLines="0" zoomScaleNormal="100" workbookViewId="0">
      <pane ySplit="4" topLeftCell="A127" activePane="bottomLeft" state="frozen"/>
      <selection pane="bottomLeft" activeCell="K36" sqref="K36"/>
    </sheetView>
  </sheetViews>
  <sheetFormatPr defaultColWidth="9.140625" defaultRowHeight="15" customHeight="1" x14ac:dyDescent="0.25"/>
  <cols>
    <col min="1" max="1" width="2.42578125" style="92" customWidth="1"/>
    <col min="2" max="2" width="25.28515625" style="92" customWidth="1"/>
    <col min="3" max="3" width="10.140625" style="92" customWidth="1"/>
    <col min="4" max="4" width="5.28515625" style="92" customWidth="1"/>
    <col min="5" max="5" width="9" style="92" customWidth="1"/>
    <col min="6" max="6" width="6.5703125" style="92" customWidth="1"/>
    <col min="7" max="7" width="8.42578125" style="92" customWidth="1"/>
    <col min="8" max="8" width="6.5703125" style="92" customWidth="1"/>
    <col min="9" max="9" width="8.28515625" style="92" customWidth="1"/>
    <col min="10" max="11" width="7.28515625" style="92" customWidth="1"/>
    <col min="12" max="12" width="8" style="92" customWidth="1"/>
    <col min="13" max="13" width="8.5703125" style="92" customWidth="1"/>
    <col min="14" max="14" width="7.7109375" style="92" customWidth="1"/>
    <col min="15" max="15" width="7.85546875" style="92" customWidth="1"/>
    <col min="16" max="16" width="1.28515625" style="92" customWidth="1"/>
    <col min="17" max="16384" width="9.140625" style="92"/>
  </cols>
  <sheetData>
    <row r="1" spans="1:15" ht="15" customHeight="1" x14ac:dyDescent="0.3">
      <c r="A1" s="91" t="s">
        <v>318</v>
      </c>
      <c r="B1" s="88"/>
    </row>
    <row r="2" spans="1:15" ht="16.5" customHeight="1" x14ac:dyDescent="0.3">
      <c r="A2" s="91" t="s">
        <v>357</v>
      </c>
      <c r="E2" s="88"/>
      <c r="F2" s="88"/>
      <c r="G2" s="189"/>
      <c r="H2" s="189"/>
      <c r="I2" s="88"/>
      <c r="J2" s="88"/>
      <c r="K2" s="88"/>
      <c r="L2" s="88"/>
      <c r="M2" s="88"/>
    </row>
    <row r="3" spans="1:15" s="191" customFormat="1" ht="15" customHeight="1" x14ac:dyDescent="0.25">
      <c r="A3" s="339" t="s">
        <v>356</v>
      </c>
      <c r="B3" s="388"/>
      <c r="C3" s="262"/>
      <c r="D3" s="262"/>
      <c r="E3" s="170" t="s">
        <v>8</v>
      </c>
      <c r="F3" s="170" t="s">
        <v>8</v>
      </c>
      <c r="G3" s="170" t="s">
        <v>9</v>
      </c>
      <c r="H3" s="170" t="s">
        <v>9</v>
      </c>
      <c r="I3" s="170" t="s">
        <v>10</v>
      </c>
      <c r="J3" s="170" t="s">
        <v>10</v>
      </c>
      <c r="K3" s="170" t="s">
        <v>10</v>
      </c>
      <c r="L3" s="170" t="s">
        <v>5</v>
      </c>
      <c r="M3" s="170" t="s">
        <v>348</v>
      </c>
      <c r="N3" s="389" t="s">
        <v>349</v>
      </c>
      <c r="O3" s="170" t="s">
        <v>6</v>
      </c>
    </row>
    <row r="4" spans="1:15" s="191" customFormat="1" ht="15" customHeight="1" x14ac:dyDescent="0.25">
      <c r="A4" s="266" t="s">
        <v>11</v>
      </c>
      <c r="B4" s="266"/>
      <c r="C4" s="390" t="s">
        <v>12</v>
      </c>
      <c r="D4" s="391" t="s">
        <v>121</v>
      </c>
      <c r="E4" s="170" t="s">
        <v>1</v>
      </c>
      <c r="F4" s="170" t="s">
        <v>0</v>
      </c>
      <c r="G4" s="170" t="s">
        <v>1</v>
      </c>
      <c r="H4" s="170" t="s">
        <v>0</v>
      </c>
      <c r="I4" s="170" t="s">
        <v>1</v>
      </c>
      <c r="J4" s="170" t="s">
        <v>0</v>
      </c>
      <c r="K4" s="170" t="s">
        <v>4</v>
      </c>
      <c r="L4" s="170" t="s">
        <v>1</v>
      </c>
      <c r="M4" s="170" t="s">
        <v>1</v>
      </c>
      <c r="N4" s="170" t="s">
        <v>1</v>
      </c>
      <c r="O4" s="170" t="s">
        <v>1</v>
      </c>
    </row>
    <row r="5" spans="1:15" s="191" customFormat="1" ht="12.75" customHeight="1" x14ac:dyDescent="0.25">
      <c r="A5" s="194" t="s">
        <v>234</v>
      </c>
      <c r="B5" s="194"/>
      <c r="C5" s="392"/>
      <c r="D5" s="195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</row>
    <row r="6" spans="1:15" s="191" customFormat="1" ht="14.45" customHeight="1" x14ac:dyDescent="0.25">
      <c r="A6" s="194"/>
      <c r="B6" s="238" t="s">
        <v>118</v>
      </c>
      <c r="C6" s="183"/>
      <c r="D6" s="191" t="s">
        <v>69</v>
      </c>
      <c r="E6" s="191">
        <v>259.60000000000002</v>
      </c>
      <c r="F6" s="216">
        <v>0.79</v>
      </c>
      <c r="G6" s="191">
        <v>5043.8</v>
      </c>
      <c r="H6" s="216">
        <v>14.07</v>
      </c>
      <c r="I6" s="191">
        <v>1615.9</v>
      </c>
      <c r="J6" s="191">
        <v>4.58</v>
      </c>
      <c r="K6" s="191">
        <v>5.43</v>
      </c>
      <c r="L6" s="191">
        <v>22788.400000000001</v>
      </c>
      <c r="M6" s="191">
        <v>352.2</v>
      </c>
      <c r="N6" s="191">
        <v>314.10000000000002</v>
      </c>
      <c r="O6" s="191">
        <v>223.7</v>
      </c>
    </row>
    <row r="7" spans="1:15" s="191" customFormat="1" ht="13.9" customHeight="1" x14ac:dyDescent="0.25">
      <c r="A7" s="194"/>
      <c r="B7" s="238" t="s">
        <v>119</v>
      </c>
      <c r="C7" s="183"/>
      <c r="D7" s="191" t="s">
        <v>69</v>
      </c>
      <c r="E7" s="393">
        <f>SUM(E8-E6)</f>
        <v>3858.9</v>
      </c>
      <c r="F7" s="394">
        <f t="shared" ref="F7:O7" si="0">SUM(F8-F6)</f>
        <v>10.46</v>
      </c>
      <c r="G7" s="393">
        <f t="shared" si="0"/>
        <v>10642.3</v>
      </c>
      <c r="H7" s="394">
        <f t="shared" si="0"/>
        <v>28.57</v>
      </c>
      <c r="I7" s="393">
        <f t="shared" si="0"/>
        <v>3925.6</v>
      </c>
      <c r="J7" s="394">
        <f t="shared" si="0"/>
        <v>10.59</v>
      </c>
      <c r="K7" s="394">
        <f t="shared" si="0"/>
        <v>10.64</v>
      </c>
      <c r="L7" s="393">
        <f t="shared" si="0"/>
        <v>3837.5</v>
      </c>
      <c r="M7" s="393">
        <f t="shared" si="0"/>
        <v>912.59999999999991</v>
      </c>
      <c r="N7" s="393">
        <f t="shared" si="0"/>
        <v>443.19999999999993</v>
      </c>
      <c r="O7" s="393">
        <f t="shared" si="0"/>
        <v>131.60000000000002</v>
      </c>
    </row>
    <row r="8" spans="1:15" s="191" customFormat="1" ht="12.6" customHeight="1" x14ac:dyDescent="0.25">
      <c r="A8" s="194" t="s">
        <v>13</v>
      </c>
      <c r="C8" s="183"/>
      <c r="E8" s="183">
        <v>4118.5</v>
      </c>
      <c r="F8" s="183">
        <v>11.25</v>
      </c>
      <c r="G8" s="395">
        <v>15686.1</v>
      </c>
      <c r="H8" s="183">
        <v>42.64</v>
      </c>
      <c r="I8" s="183">
        <v>5541.5</v>
      </c>
      <c r="J8" s="183">
        <v>15.17</v>
      </c>
      <c r="K8" s="183">
        <v>16.07</v>
      </c>
      <c r="L8" s="183">
        <v>26625.9</v>
      </c>
      <c r="M8" s="183">
        <v>1264.8</v>
      </c>
      <c r="N8" s="183">
        <v>757.3</v>
      </c>
      <c r="O8" s="183">
        <v>355.3</v>
      </c>
    </row>
    <row r="9" spans="1:15" s="191" customFormat="1" ht="16.899999999999999" customHeight="1" x14ac:dyDescent="0.25">
      <c r="A9" s="194" t="s">
        <v>235</v>
      </c>
      <c r="B9" s="194"/>
      <c r="C9" s="183"/>
      <c r="D9" s="158"/>
      <c r="E9" s="95"/>
      <c r="F9" s="396"/>
      <c r="G9" s="95"/>
      <c r="H9" s="396"/>
      <c r="I9" s="95"/>
      <c r="J9" s="396"/>
      <c r="K9" s="396"/>
      <c r="L9" s="95"/>
      <c r="M9" s="95"/>
      <c r="N9" s="95"/>
      <c r="O9" s="95"/>
    </row>
    <row r="10" spans="1:15" s="191" customFormat="1" ht="13.5" customHeight="1" x14ac:dyDescent="0.25">
      <c r="A10" s="194" t="s">
        <v>14</v>
      </c>
      <c r="B10" s="158"/>
      <c r="E10" s="397"/>
      <c r="F10" s="398"/>
      <c r="G10" s="399"/>
      <c r="H10" s="400"/>
      <c r="I10" s="387"/>
      <c r="N10" s="401"/>
    </row>
    <row r="11" spans="1:15" s="191" customFormat="1" ht="13.15" customHeight="1" x14ac:dyDescent="0.25">
      <c r="A11" s="191" t="s">
        <v>15</v>
      </c>
      <c r="B11" s="191" t="s">
        <v>16</v>
      </c>
      <c r="C11" s="191">
        <v>2630020000</v>
      </c>
      <c r="D11" s="191" t="s">
        <v>70</v>
      </c>
      <c r="E11" s="402">
        <v>123.27</v>
      </c>
      <c r="F11" s="398">
        <v>0.34</v>
      </c>
      <c r="G11" s="399"/>
      <c r="H11" s="400"/>
      <c r="I11" s="387"/>
      <c r="K11" s="216"/>
      <c r="L11" s="216"/>
      <c r="M11" s="216"/>
      <c r="N11" s="401"/>
      <c r="O11" s="191">
        <v>24.5</v>
      </c>
    </row>
    <row r="12" spans="1:15" s="191" customFormat="1" ht="12.6" customHeight="1" x14ac:dyDescent="0.25">
      <c r="B12" s="191" t="s">
        <v>17</v>
      </c>
      <c r="C12" s="191">
        <v>2640000000</v>
      </c>
      <c r="D12" s="191" t="s">
        <v>70</v>
      </c>
      <c r="E12" s="402">
        <v>16.899999999999999</v>
      </c>
      <c r="F12" s="398">
        <v>0.06</v>
      </c>
      <c r="G12" s="387"/>
      <c r="H12" s="158"/>
      <c r="I12" s="387"/>
      <c r="L12" s="216"/>
      <c r="M12" s="216"/>
      <c r="N12" s="401"/>
    </row>
    <row r="13" spans="1:15" s="191" customFormat="1" ht="12" customHeight="1" x14ac:dyDescent="0.25">
      <c r="B13" s="191" t="s">
        <v>18</v>
      </c>
      <c r="C13" s="191">
        <v>2620030000</v>
      </c>
      <c r="D13" s="191" t="s">
        <v>68</v>
      </c>
      <c r="E13" s="402">
        <v>1079.5</v>
      </c>
      <c r="F13" s="398">
        <v>2.96</v>
      </c>
      <c r="G13" s="402"/>
      <c r="H13" s="158"/>
      <c r="I13" s="387"/>
      <c r="L13" s="216"/>
      <c r="M13" s="216"/>
      <c r="N13" s="401"/>
    </row>
    <row r="14" spans="1:15" s="191" customFormat="1" ht="15" customHeight="1" x14ac:dyDescent="0.25">
      <c r="B14" s="194" t="s">
        <v>120</v>
      </c>
      <c r="E14" s="400">
        <f>SUM(E11:E13)</f>
        <v>1219.67</v>
      </c>
      <c r="F14" s="223">
        <f t="shared" ref="F14:O14" si="1">SUM(F11:F13)</f>
        <v>3.36</v>
      </c>
      <c r="G14" s="400">
        <f t="shared" si="1"/>
        <v>0</v>
      </c>
      <c r="H14" s="400">
        <f t="shared" si="1"/>
        <v>0</v>
      </c>
      <c r="I14" s="400">
        <f t="shared" si="1"/>
        <v>0</v>
      </c>
      <c r="J14" s="400">
        <f t="shared" si="1"/>
        <v>0</v>
      </c>
      <c r="K14" s="400">
        <f t="shared" si="1"/>
        <v>0</v>
      </c>
      <c r="L14" s="400">
        <f t="shared" si="1"/>
        <v>0</v>
      </c>
      <c r="M14" s="400">
        <f t="shared" si="1"/>
        <v>0</v>
      </c>
      <c r="N14" s="400">
        <f t="shared" si="1"/>
        <v>0</v>
      </c>
      <c r="O14" s="400">
        <f t="shared" si="1"/>
        <v>24.5</v>
      </c>
    </row>
    <row r="15" spans="1:15" s="191" customFormat="1" ht="12.75" customHeight="1" x14ac:dyDescent="0.25">
      <c r="A15" s="194" t="s">
        <v>19</v>
      </c>
      <c r="E15" s="397"/>
      <c r="F15" s="398"/>
      <c r="G15" s="402"/>
      <c r="H15" s="158"/>
      <c r="I15" s="387"/>
      <c r="L15" s="216"/>
      <c r="M15" s="216"/>
      <c r="N15" s="401"/>
    </row>
    <row r="16" spans="1:15" s="191" customFormat="1" ht="13.9" customHeight="1" x14ac:dyDescent="0.25">
      <c r="B16" s="191" t="s">
        <v>116</v>
      </c>
      <c r="C16" s="191">
        <v>2501060053</v>
      </c>
      <c r="D16" s="191" t="s">
        <v>69</v>
      </c>
      <c r="E16" s="402">
        <v>2030.4</v>
      </c>
      <c r="F16" s="398">
        <v>6.66</v>
      </c>
      <c r="G16" s="399"/>
      <c r="H16" s="400"/>
      <c r="I16" s="387"/>
      <c r="L16" s="216"/>
      <c r="M16" s="216"/>
      <c r="N16" s="401"/>
    </row>
    <row r="17" spans="1:14" s="191" customFormat="1" ht="13.15" customHeight="1" x14ac:dyDescent="0.25">
      <c r="B17" s="191" t="s">
        <v>117</v>
      </c>
      <c r="C17" s="191">
        <v>2501060100</v>
      </c>
      <c r="D17" s="191" t="s">
        <v>92</v>
      </c>
      <c r="E17" s="403" t="s">
        <v>313</v>
      </c>
      <c r="F17" s="399"/>
      <c r="G17" s="399"/>
      <c r="H17" s="400"/>
      <c r="I17" s="387"/>
      <c r="L17" s="216"/>
      <c r="M17" s="216"/>
      <c r="N17" s="401"/>
    </row>
    <row r="18" spans="1:14" s="191" customFormat="1" ht="13.15" customHeight="1" x14ac:dyDescent="0.25">
      <c r="B18" s="191" t="s">
        <v>21</v>
      </c>
      <c r="C18" s="191">
        <v>2501060201</v>
      </c>
      <c r="D18" s="191" t="s">
        <v>69</v>
      </c>
      <c r="E18" s="402">
        <v>1390.7</v>
      </c>
      <c r="F18" s="398">
        <v>3.87</v>
      </c>
      <c r="G18" s="399"/>
      <c r="H18" s="400"/>
      <c r="I18" s="387"/>
      <c r="L18" s="216"/>
      <c r="M18" s="216"/>
      <c r="N18" s="401"/>
    </row>
    <row r="19" spans="1:14" s="191" customFormat="1" ht="13.15" customHeight="1" x14ac:dyDescent="0.25">
      <c r="B19" s="191" t="s">
        <v>22</v>
      </c>
      <c r="C19" s="191">
        <v>2505030120</v>
      </c>
      <c r="D19" s="191" t="s">
        <v>69</v>
      </c>
      <c r="E19" s="402">
        <v>208.1</v>
      </c>
      <c r="F19" s="398">
        <v>0.68</v>
      </c>
      <c r="G19" s="399"/>
      <c r="H19" s="400"/>
      <c r="I19" s="387"/>
      <c r="L19" s="216"/>
      <c r="M19" s="216"/>
      <c r="N19" s="401"/>
    </row>
    <row r="20" spans="1:14" s="191" customFormat="1" ht="13.9" customHeight="1" x14ac:dyDescent="0.25">
      <c r="B20" s="191" t="s">
        <v>340</v>
      </c>
      <c r="C20" s="191">
        <v>2501055120</v>
      </c>
      <c r="D20" s="191" t="s">
        <v>70</v>
      </c>
      <c r="E20" s="402">
        <v>1147.2</v>
      </c>
      <c r="F20" s="398">
        <v>3.19</v>
      </c>
      <c r="G20" s="399"/>
      <c r="H20" s="400"/>
      <c r="I20" s="387"/>
      <c r="L20" s="216"/>
      <c r="M20" s="216"/>
      <c r="N20" s="401"/>
    </row>
    <row r="21" spans="1:14" s="191" customFormat="1" ht="13.15" customHeight="1" x14ac:dyDescent="0.25">
      <c r="B21" s="191" t="s">
        <v>341</v>
      </c>
      <c r="C21" s="191">
        <v>2505040120</v>
      </c>
      <c r="D21" s="191" t="s">
        <v>70</v>
      </c>
      <c r="E21" s="402">
        <v>2820</v>
      </c>
      <c r="F21" s="398">
        <v>7.83</v>
      </c>
      <c r="G21" s="399"/>
      <c r="H21" s="400"/>
      <c r="I21" s="387"/>
      <c r="L21" s="216"/>
      <c r="M21" s="216"/>
      <c r="N21" s="401"/>
    </row>
    <row r="22" spans="1:14" s="191" customFormat="1" ht="12.6" customHeight="1" x14ac:dyDescent="0.25">
      <c r="B22" s="191" t="s">
        <v>342</v>
      </c>
      <c r="C22" s="191">
        <v>2505020120</v>
      </c>
      <c r="D22" s="191" t="s">
        <v>69</v>
      </c>
      <c r="E22" s="402">
        <v>403</v>
      </c>
      <c r="F22" s="398">
        <v>1.1000000000000001</v>
      </c>
      <c r="G22" s="399"/>
      <c r="H22" s="402" t="s">
        <v>237</v>
      </c>
      <c r="I22" s="387"/>
      <c r="L22" s="216"/>
      <c r="M22" s="216"/>
      <c r="N22" s="401"/>
    </row>
    <row r="23" spans="1:14" s="191" customFormat="1" ht="15" customHeight="1" x14ac:dyDescent="0.25">
      <c r="B23" s="191" t="s">
        <v>343</v>
      </c>
      <c r="C23" s="195" t="s">
        <v>71</v>
      </c>
      <c r="D23" s="191" t="s">
        <v>70</v>
      </c>
      <c r="E23" s="402">
        <v>971.2</v>
      </c>
      <c r="F23" s="398">
        <v>4.22</v>
      </c>
      <c r="G23" s="399"/>
      <c r="H23" s="402" t="s">
        <v>236</v>
      </c>
      <c r="I23" s="387"/>
      <c r="L23" s="216"/>
      <c r="M23" s="216"/>
      <c r="N23" s="401"/>
    </row>
    <row r="24" spans="1:14" s="191" customFormat="1" ht="15" customHeight="1" x14ac:dyDescent="0.25">
      <c r="B24" s="191" t="s">
        <v>344</v>
      </c>
      <c r="C24" s="195" t="s">
        <v>72</v>
      </c>
      <c r="D24" s="191" t="s">
        <v>70</v>
      </c>
      <c r="E24" s="402">
        <v>541.70000000000005</v>
      </c>
      <c r="F24" s="398">
        <v>2.06</v>
      </c>
      <c r="G24" s="399"/>
      <c r="H24" s="402" t="s">
        <v>236</v>
      </c>
      <c r="I24" s="387"/>
      <c r="L24" s="216"/>
      <c r="M24" s="216"/>
      <c r="N24" s="401"/>
    </row>
    <row r="25" spans="1:14" s="191" customFormat="1" ht="15" customHeight="1" x14ac:dyDescent="0.25">
      <c r="B25" s="191" t="s">
        <v>345</v>
      </c>
      <c r="C25" s="191">
        <v>2501080050</v>
      </c>
      <c r="D25" s="191" t="s">
        <v>69</v>
      </c>
      <c r="E25" s="402">
        <v>21.9</v>
      </c>
      <c r="F25" s="398">
        <v>0.06</v>
      </c>
      <c r="G25" s="399"/>
      <c r="H25" s="400"/>
      <c r="I25" s="387"/>
      <c r="L25" s="216"/>
      <c r="M25" s="216"/>
      <c r="N25" s="401"/>
    </row>
    <row r="26" spans="1:14" s="191" customFormat="1" ht="15" customHeight="1" x14ac:dyDescent="0.25">
      <c r="B26" s="191" t="s">
        <v>346</v>
      </c>
      <c r="C26" s="191">
        <v>2501080100</v>
      </c>
      <c r="D26" s="191" t="s">
        <v>69</v>
      </c>
      <c r="E26" s="402">
        <v>15.4</v>
      </c>
      <c r="F26" s="398">
        <v>0.04</v>
      </c>
      <c r="G26" s="399"/>
      <c r="H26" s="400"/>
      <c r="I26" s="387"/>
      <c r="L26" s="216"/>
      <c r="M26" s="216"/>
      <c r="N26" s="401"/>
    </row>
    <row r="27" spans="1:14" s="191" customFormat="1" ht="15" customHeight="1" x14ac:dyDescent="0.25">
      <c r="B27" s="191" t="s">
        <v>347</v>
      </c>
      <c r="C27" s="191">
        <v>2501080201</v>
      </c>
      <c r="D27" s="191" t="s">
        <v>69</v>
      </c>
      <c r="E27" s="402">
        <v>6.01</v>
      </c>
      <c r="F27" s="398">
        <v>0.02</v>
      </c>
      <c r="G27" s="399"/>
      <c r="H27" s="400"/>
      <c r="I27" s="387"/>
      <c r="L27" s="216"/>
      <c r="M27" s="216"/>
      <c r="N27" s="401"/>
    </row>
    <row r="28" spans="1:14" s="191" customFormat="1" ht="15" customHeight="1" x14ac:dyDescent="0.25">
      <c r="B28" s="194" t="s">
        <v>43</v>
      </c>
      <c r="E28" s="400">
        <f>SUM(E16:E27)</f>
        <v>9555.61</v>
      </c>
      <c r="F28" s="223">
        <f>SUM(F16:F27)</f>
        <v>29.729999999999997</v>
      </c>
      <c r="G28" s="399"/>
      <c r="H28" s="400"/>
      <c r="I28" s="387"/>
      <c r="L28" s="216"/>
      <c r="M28" s="216"/>
      <c r="N28" s="401"/>
    </row>
    <row r="29" spans="1:14" s="191" customFormat="1" ht="15" customHeight="1" x14ac:dyDescent="0.25">
      <c r="A29" s="194" t="s">
        <v>23</v>
      </c>
      <c r="F29" s="398"/>
      <c r="G29" s="399"/>
      <c r="H29" s="400"/>
      <c r="I29" s="387"/>
      <c r="L29" s="216"/>
      <c r="M29" s="216"/>
      <c r="N29" s="401"/>
    </row>
    <row r="30" spans="1:14" s="191" customFormat="1" ht="15" customHeight="1" x14ac:dyDescent="0.25">
      <c r="B30" s="191" t="s">
        <v>38</v>
      </c>
      <c r="C30" s="191">
        <v>2420000000</v>
      </c>
      <c r="D30" s="191" t="s">
        <v>69</v>
      </c>
      <c r="E30" s="402">
        <v>14.7</v>
      </c>
      <c r="F30" s="398">
        <v>0.05</v>
      </c>
      <c r="G30" s="399"/>
      <c r="H30" s="400"/>
      <c r="I30" s="387"/>
      <c r="L30" s="216"/>
      <c r="M30" s="216"/>
      <c r="N30" s="401"/>
    </row>
    <row r="31" spans="1:14" s="191" customFormat="1" ht="15" customHeight="1" x14ac:dyDescent="0.25">
      <c r="B31" s="191" t="s">
        <v>24</v>
      </c>
      <c r="C31" s="191">
        <v>2415000000</v>
      </c>
      <c r="D31" s="191" t="s">
        <v>69</v>
      </c>
      <c r="E31" s="402">
        <v>4429.7</v>
      </c>
      <c r="F31" s="398">
        <v>14.2</v>
      </c>
      <c r="G31" s="399"/>
      <c r="H31" s="400"/>
      <c r="I31" s="387"/>
      <c r="L31" s="216"/>
      <c r="M31" s="216"/>
      <c r="N31" s="401"/>
    </row>
    <row r="32" spans="1:14" s="191" customFormat="1" ht="15" customHeight="1" x14ac:dyDescent="0.25">
      <c r="B32" s="191" t="s">
        <v>25</v>
      </c>
      <c r="C32" s="191">
        <v>2460000000</v>
      </c>
      <c r="D32" s="191" t="s">
        <v>69</v>
      </c>
      <c r="E32" s="402">
        <v>19499.099999999999</v>
      </c>
      <c r="F32" s="398">
        <v>53.42</v>
      </c>
      <c r="G32" s="399"/>
      <c r="H32" s="402"/>
      <c r="I32" s="404"/>
      <c r="K32" s="216"/>
      <c r="L32" s="216"/>
      <c r="M32" s="216"/>
      <c r="N32" s="401"/>
    </row>
    <row r="33" spans="1:14" s="191" customFormat="1" ht="15" customHeight="1" x14ac:dyDescent="0.25">
      <c r="B33" s="191" t="s">
        <v>26</v>
      </c>
      <c r="C33" s="191">
        <v>2425000000</v>
      </c>
      <c r="D33" s="191" t="s">
        <v>69</v>
      </c>
      <c r="E33" s="402">
        <v>1243</v>
      </c>
      <c r="F33" s="398">
        <v>4.78</v>
      </c>
      <c r="G33" s="399" t="s">
        <v>223</v>
      </c>
      <c r="H33" s="402"/>
      <c r="I33" s="404"/>
      <c r="K33" s="216"/>
      <c r="L33" s="216"/>
      <c r="M33" s="216"/>
      <c r="N33" s="401"/>
    </row>
    <row r="34" spans="1:14" s="191" customFormat="1" ht="15" customHeight="1" x14ac:dyDescent="0.25">
      <c r="B34" s="191" t="s">
        <v>79</v>
      </c>
      <c r="C34" s="191">
        <v>2440020000</v>
      </c>
      <c r="D34" s="191" t="s">
        <v>69</v>
      </c>
      <c r="E34" s="402">
        <v>3616.2</v>
      </c>
      <c r="F34" s="398">
        <v>11.59</v>
      </c>
      <c r="H34" s="400"/>
      <c r="I34" s="387"/>
      <c r="K34" s="216"/>
      <c r="L34" s="216"/>
      <c r="M34" s="216"/>
      <c r="N34" s="401"/>
    </row>
    <row r="35" spans="1:14" s="191" customFormat="1" ht="15" customHeight="1" x14ac:dyDescent="0.25">
      <c r="B35" s="238" t="s">
        <v>44</v>
      </c>
      <c r="E35" s="400">
        <f>SUM(E30:E34)</f>
        <v>28802.7</v>
      </c>
      <c r="F35" s="223">
        <f>SUM(F30:F34)</f>
        <v>84.04</v>
      </c>
      <c r="G35" s="399"/>
      <c r="H35" s="400"/>
      <c r="I35" s="387"/>
      <c r="K35" s="216"/>
      <c r="L35" s="216"/>
      <c r="M35" s="216"/>
      <c r="N35" s="401"/>
    </row>
    <row r="36" spans="1:14" s="191" customFormat="1" ht="16.5" customHeight="1" x14ac:dyDescent="0.25">
      <c r="A36" s="194" t="s">
        <v>27</v>
      </c>
      <c r="E36" s="397"/>
      <c r="F36" s="398"/>
      <c r="G36" s="399"/>
      <c r="H36" s="400"/>
      <c r="I36" s="387"/>
      <c r="L36" s="216"/>
      <c r="M36" s="216"/>
      <c r="N36" s="401"/>
    </row>
    <row r="37" spans="1:14" s="191" customFormat="1" ht="15" customHeight="1" x14ac:dyDescent="0.25">
      <c r="B37" s="191" t="s">
        <v>39</v>
      </c>
      <c r="C37" s="191">
        <v>2401005000</v>
      </c>
      <c r="D37" s="191" t="s">
        <v>69</v>
      </c>
      <c r="E37" s="402">
        <v>1480.8</v>
      </c>
      <c r="F37" s="398">
        <v>5.7</v>
      </c>
      <c r="G37" s="399"/>
      <c r="H37" s="400"/>
      <c r="I37" s="387"/>
      <c r="L37" s="216"/>
      <c r="M37" s="216"/>
      <c r="N37" s="401"/>
    </row>
    <row r="38" spans="1:14" s="191" customFormat="1" ht="15" customHeight="1" x14ac:dyDescent="0.25">
      <c r="A38" s="195"/>
      <c r="B38" s="191" t="s">
        <v>40</v>
      </c>
      <c r="C38" s="191">
        <v>2401001000</v>
      </c>
      <c r="D38" s="191" t="s">
        <v>69</v>
      </c>
      <c r="E38" s="402">
        <v>8363.5</v>
      </c>
      <c r="F38" s="398">
        <v>29.79</v>
      </c>
      <c r="G38" s="399"/>
      <c r="H38" s="400"/>
      <c r="I38" s="387"/>
      <c r="K38" s="216"/>
      <c r="L38" s="216"/>
      <c r="M38" s="216"/>
      <c r="N38" s="401"/>
    </row>
    <row r="39" spans="1:14" s="191" customFormat="1" ht="15" customHeight="1" x14ac:dyDescent="0.25">
      <c r="A39" s="195"/>
      <c r="B39" s="191" t="s">
        <v>41</v>
      </c>
      <c r="C39" s="191">
        <v>2401008000</v>
      </c>
      <c r="D39" s="191" t="s">
        <v>69</v>
      </c>
      <c r="E39" s="404">
        <v>909.1</v>
      </c>
      <c r="F39" s="191">
        <v>3.24</v>
      </c>
      <c r="G39" s="399"/>
      <c r="H39" s="400"/>
      <c r="I39" s="387"/>
      <c r="L39" s="216"/>
      <c r="M39" s="216"/>
      <c r="N39" s="401"/>
    </row>
    <row r="40" spans="1:14" s="191" customFormat="1" ht="15" customHeight="1" x14ac:dyDescent="0.25">
      <c r="A40" s="195"/>
      <c r="B40" s="191" t="s">
        <v>45</v>
      </c>
      <c r="C40" s="191">
        <v>2401100000</v>
      </c>
      <c r="D40" s="191" t="s">
        <v>69</v>
      </c>
      <c r="E40" s="402">
        <v>1454.5</v>
      </c>
      <c r="F40" s="398">
        <v>5.18</v>
      </c>
      <c r="G40" s="399"/>
      <c r="H40" s="400"/>
      <c r="I40" s="387"/>
      <c r="L40" s="216"/>
      <c r="M40" s="216"/>
      <c r="N40" s="401"/>
    </row>
    <row r="41" spans="1:14" s="191" customFormat="1" ht="15" customHeight="1" x14ac:dyDescent="0.25">
      <c r="A41" s="195"/>
      <c r="B41" s="191" t="s">
        <v>46</v>
      </c>
      <c r="C41" s="191">
        <v>2401200000</v>
      </c>
      <c r="D41" s="191" t="s">
        <v>69</v>
      </c>
      <c r="E41" s="402">
        <v>1454.5</v>
      </c>
      <c r="F41" s="398">
        <v>5.18</v>
      </c>
      <c r="G41" s="399"/>
      <c r="H41" s="400"/>
      <c r="I41" s="387"/>
      <c r="K41" s="216"/>
      <c r="L41" s="216"/>
      <c r="M41" s="216"/>
      <c r="N41" s="401"/>
    </row>
    <row r="42" spans="1:14" s="191" customFormat="1" ht="13.9" customHeight="1" x14ac:dyDescent="0.25">
      <c r="B42" s="194" t="s">
        <v>51</v>
      </c>
      <c r="E42" s="400">
        <f>SUM(E37:E41)</f>
        <v>13662.4</v>
      </c>
      <c r="F42" s="223">
        <f>SUM(F37:F41)</f>
        <v>49.09</v>
      </c>
      <c r="G42" s="399"/>
      <c r="H42" s="400"/>
      <c r="I42" s="387"/>
      <c r="K42" s="216"/>
      <c r="L42" s="216"/>
      <c r="M42" s="216"/>
      <c r="N42" s="401"/>
    </row>
    <row r="43" spans="1:14" s="191" customFormat="1" ht="15.75" customHeight="1" x14ac:dyDescent="0.25">
      <c r="A43" s="194" t="s">
        <v>28</v>
      </c>
      <c r="E43" s="397"/>
      <c r="F43" s="398"/>
      <c r="G43" s="399"/>
      <c r="H43" s="400"/>
      <c r="I43" s="387"/>
      <c r="L43" s="216"/>
      <c r="M43" s="216"/>
      <c r="N43" s="401"/>
    </row>
    <row r="44" spans="1:14" s="191" customFormat="1" ht="15" customHeight="1" x14ac:dyDescent="0.25">
      <c r="A44" s="191" t="s">
        <v>15</v>
      </c>
      <c r="B44" s="191" t="s">
        <v>191</v>
      </c>
      <c r="C44" s="191">
        <v>2401020000</v>
      </c>
      <c r="D44" s="191" t="s">
        <v>69</v>
      </c>
      <c r="E44" s="402">
        <v>170.4</v>
      </c>
      <c r="F44" s="398">
        <v>0.66</v>
      </c>
      <c r="G44" s="399"/>
      <c r="H44" s="400"/>
      <c r="I44" s="387"/>
      <c r="K44" s="216"/>
      <c r="L44" s="216"/>
      <c r="M44" s="216"/>
      <c r="N44" s="401"/>
    </row>
    <row r="45" spans="1:14" s="191" customFormat="1" ht="15" customHeight="1" x14ac:dyDescent="0.25">
      <c r="B45" s="191" t="s">
        <v>192</v>
      </c>
      <c r="C45" s="191">
        <v>2401025000</v>
      </c>
      <c r="D45" s="191" t="s">
        <v>69</v>
      </c>
      <c r="E45" s="402">
        <v>568.1</v>
      </c>
      <c r="F45" s="398">
        <v>2.19</v>
      </c>
      <c r="G45" s="399"/>
      <c r="H45" s="400"/>
      <c r="I45" s="387"/>
      <c r="K45" s="216"/>
      <c r="L45" s="216"/>
      <c r="M45" s="216"/>
      <c r="N45" s="401"/>
    </row>
    <row r="46" spans="1:14" s="191" customFormat="1" ht="15" customHeight="1" x14ac:dyDescent="0.25">
      <c r="B46" s="191" t="s">
        <v>80</v>
      </c>
      <c r="C46" s="191">
        <v>2401040000</v>
      </c>
      <c r="D46" s="191" t="s">
        <v>69</v>
      </c>
      <c r="E46" s="402">
        <v>105</v>
      </c>
      <c r="F46" s="398">
        <v>0.4</v>
      </c>
      <c r="G46" s="399"/>
      <c r="H46" s="400"/>
      <c r="I46" s="387"/>
      <c r="K46" s="216"/>
      <c r="L46" s="216"/>
      <c r="M46" s="216"/>
      <c r="N46" s="401"/>
    </row>
    <row r="47" spans="1:14" s="191" customFormat="1" ht="15" customHeight="1" x14ac:dyDescent="0.25">
      <c r="B47" s="191" t="s">
        <v>29</v>
      </c>
      <c r="C47" s="191">
        <v>2401070000</v>
      </c>
      <c r="D47" s="191" t="s">
        <v>69</v>
      </c>
      <c r="E47" s="402">
        <v>188.8</v>
      </c>
      <c r="F47" s="398">
        <v>0.73</v>
      </c>
      <c r="G47" s="399"/>
      <c r="H47" s="400"/>
      <c r="I47" s="387"/>
      <c r="K47" s="216"/>
      <c r="L47" s="216"/>
      <c r="M47" s="216"/>
      <c r="N47" s="401"/>
    </row>
    <row r="48" spans="1:14" s="191" customFormat="1" ht="15" customHeight="1" x14ac:dyDescent="0.25">
      <c r="B48" s="191" t="s">
        <v>30</v>
      </c>
      <c r="C48" s="191">
        <v>2401055000</v>
      </c>
      <c r="D48" s="191" t="s">
        <v>69</v>
      </c>
      <c r="E48" s="402">
        <v>215.4</v>
      </c>
      <c r="F48" s="398">
        <v>0.83</v>
      </c>
      <c r="G48" s="399"/>
      <c r="H48" s="400"/>
      <c r="I48" s="387"/>
      <c r="K48" s="216"/>
      <c r="L48" s="216"/>
      <c r="M48" s="216"/>
      <c r="N48" s="401"/>
    </row>
    <row r="49" spans="1:14" s="191" customFormat="1" ht="15" customHeight="1" x14ac:dyDescent="0.25">
      <c r="B49" s="191" t="s">
        <v>31</v>
      </c>
      <c r="C49" s="191">
        <v>2401060000</v>
      </c>
      <c r="D49" s="191" t="s">
        <v>70</v>
      </c>
      <c r="E49" s="402">
        <v>18.100000000000001</v>
      </c>
      <c r="F49" s="398">
        <v>7.0000000000000007E-2</v>
      </c>
      <c r="G49" s="399"/>
      <c r="H49" s="400"/>
      <c r="I49" s="387"/>
      <c r="K49" s="216"/>
      <c r="L49" s="216"/>
      <c r="M49" s="216"/>
      <c r="N49" s="401"/>
    </row>
    <row r="50" spans="1:14" s="191" customFormat="1" ht="15" customHeight="1" x14ac:dyDescent="0.25">
      <c r="B50" s="191" t="s">
        <v>83</v>
      </c>
      <c r="C50" s="191">
        <v>2401075000</v>
      </c>
      <c r="D50" s="191" t="s">
        <v>70</v>
      </c>
      <c r="E50" s="402">
        <v>21.5</v>
      </c>
      <c r="F50" s="398">
        <v>0.08</v>
      </c>
      <c r="G50" s="399"/>
      <c r="H50" s="400"/>
      <c r="I50" s="387"/>
      <c r="K50" s="216"/>
      <c r="L50" s="216"/>
      <c r="M50" s="216"/>
      <c r="N50" s="401"/>
    </row>
    <row r="51" spans="1:14" s="191" customFormat="1" ht="15" customHeight="1" x14ac:dyDescent="0.25">
      <c r="B51" s="191" t="s">
        <v>81</v>
      </c>
      <c r="C51" s="191">
        <v>2401080000</v>
      </c>
      <c r="D51" s="191" t="s">
        <v>69</v>
      </c>
      <c r="E51" s="402">
        <v>30.4</v>
      </c>
      <c r="F51" s="398">
        <v>0.12</v>
      </c>
      <c r="G51" s="399"/>
      <c r="H51" s="400"/>
      <c r="I51" s="387"/>
      <c r="K51" s="216"/>
      <c r="L51" s="216"/>
      <c r="M51" s="216"/>
      <c r="N51" s="401"/>
    </row>
    <row r="52" spans="1:14" s="191" customFormat="1" ht="15" customHeight="1" x14ac:dyDescent="0.25">
      <c r="B52" s="191" t="s">
        <v>82</v>
      </c>
      <c r="C52" s="191">
        <v>2401085000</v>
      </c>
      <c r="D52" s="191" t="s">
        <v>70</v>
      </c>
      <c r="E52" s="402">
        <v>5.2</v>
      </c>
      <c r="F52" s="398">
        <v>0.02</v>
      </c>
      <c r="G52" s="399"/>
      <c r="H52" s="400"/>
      <c r="I52" s="387"/>
      <c r="K52" s="216"/>
      <c r="L52" s="216"/>
      <c r="M52" s="216"/>
      <c r="N52" s="401"/>
    </row>
    <row r="53" spans="1:14" s="191" customFormat="1" ht="15" customHeight="1" x14ac:dyDescent="0.25">
      <c r="B53" s="191" t="s">
        <v>84</v>
      </c>
      <c r="C53" s="191">
        <v>2401045000</v>
      </c>
      <c r="D53" s="191" t="s">
        <v>69</v>
      </c>
      <c r="E53" s="402">
        <v>203.7</v>
      </c>
      <c r="F53" s="398">
        <v>0.78</v>
      </c>
      <c r="G53" s="399"/>
      <c r="H53" s="400"/>
      <c r="I53" s="387"/>
      <c r="K53" s="216"/>
      <c r="L53" s="216"/>
      <c r="M53" s="216"/>
      <c r="N53" s="401"/>
    </row>
    <row r="54" spans="1:14" s="191" customFormat="1" ht="15" customHeight="1" x14ac:dyDescent="0.25">
      <c r="B54" s="191" t="s">
        <v>85</v>
      </c>
      <c r="C54" s="191">
        <v>2401015000</v>
      </c>
      <c r="D54" s="191" t="s">
        <v>69</v>
      </c>
      <c r="E54" s="402">
        <v>33.1</v>
      </c>
      <c r="F54" s="398">
        <v>0.13</v>
      </c>
      <c r="G54" s="399"/>
      <c r="H54" s="400"/>
      <c r="I54" s="387"/>
      <c r="K54" s="216"/>
      <c r="L54" s="216"/>
      <c r="M54" s="216"/>
      <c r="N54" s="401"/>
    </row>
    <row r="55" spans="1:14" s="191" customFormat="1" ht="15" customHeight="1" x14ac:dyDescent="0.25">
      <c r="B55" s="191" t="s">
        <v>86</v>
      </c>
      <c r="C55" s="191">
        <v>2401065000</v>
      </c>
      <c r="D55" s="191" t="s">
        <v>69</v>
      </c>
      <c r="E55" s="402">
        <v>22.4</v>
      </c>
      <c r="F55" s="398">
        <v>0.09</v>
      </c>
      <c r="G55" s="399"/>
      <c r="H55" s="400"/>
      <c r="I55" s="387"/>
      <c r="K55" s="216"/>
      <c r="L55" s="216"/>
      <c r="M55" s="216"/>
      <c r="N55" s="401"/>
    </row>
    <row r="56" spans="1:14" s="191" customFormat="1" ht="15" customHeight="1" x14ac:dyDescent="0.25">
      <c r="B56" s="191" t="s">
        <v>193</v>
      </c>
      <c r="C56" s="191">
        <v>2401090000</v>
      </c>
      <c r="D56" s="191" t="s">
        <v>69</v>
      </c>
      <c r="E56" s="402">
        <v>912.1</v>
      </c>
      <c r="F56" s="398">
        <v>4</v>
      </c>
      <c r="G56" s="399"/>
      <c r="H56" s="400"/>
      <c r="I56" s="387"/>
      <c r="K56" s="216"/>
      <c r="L56" s="216"/>
      <c r="M56" s="216"/>
      <c r="N56" s="401"/>
    </row>
    <row r="57" spans="1:14" s="191" customFormat="1" ht="15" customHeight="1" x14ac:dyDescent="0.25">
      <c r="B57" s="191" t="s">
        <v>194</v>
      </c>
      <c r="C57" s="191">
        <v>2401030000</v>
      </c>
      <c r="D57" s="191" t="s">
        <v>69</v>
      </c>
      <c r="E57" s="402">
        <v>561</v>
      </c>
      <c r="F57" s="398">
        <v>2.16</v>
      </c>
      <c r="G57" s="399"/>
      <c r="H57" s="400"/>
      <c r="I57" s="387"/>
      <c r="K57" s="216"/>
      <c r="L57" s="216"/>
      <c r="M57" s="216"/>
      <c r="N57" s="401"/>
    </row>
    <row r="58" spans="1:14" s="191" customFormat="1" ht="13.9" customHeight="1" x14ac:dyDescent="0.25">
      <c r="B58" s="194" t="s">
        <v>47</v>
      </c>
      <c r="E58" s="400">
        <f>SUM(E44:E57)</f>
        <v>3055.2000000000003</v>
      </c>
      <c r="F58" s="223">
        <f>SUM(F44:F57)</f>
        <v>12.26</v>
      </c>
      <c r="G58" s="399"/>
      <c r="H58" s="400"/>
      <c r="I58" s="387"/>
      <c r="K58" s="216"/>
      <c r="L58" s="216"/>
      <c r="M58" s="216"/>
      <c r="N58" s="401"/>
    </row>
    <row r="59" spans="1:14" s="191" customFormat="1" ht="13.15" customHeight="1" x14ac:dyDescent="0.25">
      <c r="A59" s="194" t="s">
        <v>42</v>
      </c>
      <c r="E59" s="404"/>
      <c r="F59" s="216"/>
      <c r="G59" s="401"/>
      <c r="H59" s="387"/>
      <c r="I59" s="158"/>
      <c r="N59" s="401"/>
    </row>
    <row r="60" spans="1:14" s="191" customFormat="1" ht="15" customHeight="1" x14ac:dyDescent="0.25">
      <c r="A60" s="238"/>
      <c r="B60" s="191" t="s">
        <v>66</v>
      </c>
      <c r="C60" s="191">
        <v>2461021000</v>
      </c>
      <c r="D60" s="191" t="s">
        <v>69</v>
      </c>
      <c r="E60" s="404">
        <v>308.3</v>
      </c>
      <c r="F60" s="216">
        <v>3.42</v>
      </c>
      <c r="G60" s="401"/>
      <c r="H60" s="387"/>
      <c r="I60" s="158"/>
      <c r="N60" s="401"/>
    </row>
    <row r="61" spans="1:14" s="191" customFormat="1" ht="15" customHeight="1" x14ac:dyDescent="0.25">
      <c r="B61" s="191" t="s">
        <v>108</v>
      </c>
      <c r="C61" s="191">
        <v>2461022000</v>
      </c>
      <c r="D61" s="191" t="s">
        <v>70</v>
      </c>
      <c r="E61" s="402">
        <v>21.1</v>
      </c>
      <c r="F61" s="398">
        <v>0.23</v>
      </c>
      <c r="G61" s="401" t="s">
        <v>206</v>
      </c>
      <c r="H61" s="402"/>
      <c r="I61" s="387"/>
      <c r="K61" s="216"/>
      <c r="L61" s="216"/>
      <c r="M61" s="216"/>
      <c r="N61" s="401"/>
    </row>
    <row r="62" spans="1:14" s="191" customFormat="1" ht="15" customHeight="1" x14ac:dyDescent="0.25">
      <c r="B62" s="191" t="s">
        <v>109</v>
      </c>
      <c r="C62" s="191">
        <v>2461850000</v>
      </c>
      <c r="D62" s="191" t="s">
        <v>70</v>
      </c>
      <c r="E62" s="402">
        <v>249.1</v>
      </c>
      <c r="F62" s="398">
        <v>1.1599999999999999</v>
      </c>
      <c r="G62" s="399"/>
      <c r="H62" s="402"/>
      <c r="I62" s="387"/>
      <c r="L62" s="216"/>
      <c r="M62" s="216"/>
      <c r="N62" s="401"/>
    </row>
    <row r="63" spans="1:14" s="191" customFormat="1" ht="15" customHeight="1" x14ac:dyDescent="0.25">
      <c r="B63" s="191" t="s">
        <v>110</v>
      </c>
      <c r="C63" s="191">
        <v>2461870999</v>
      </c>
      <c r="D63" s="191" t="s">
        <v>70</v>
      </c>
      <c r="E63" s="402">
        <v>316.10000000000002</v>
      </c>
      <c r="F63" s="398">
        <v>1.48</v>
      </c>
      <c r="G63" s="399"/>
      <c r="H63" s="402"/>
      <c r="I63" s="387"/>
      <c r="L63" s="216"/>
      <c r="M63" s="216"/>
      <c r="N63" s="401"/>
    </row>
    <row r="64" spans="1:14" s="191" customFormat="1" ht="15" customHeight="1" x14ac:dyDescent="0.25">
      <c r="B64" s="191" t="s">
        <v>111</v>
      </c>
      <c r="C64" s="191">
        <v>2302050000</v>
      </c>
      <c r="D64" s="191" t="s">
        <v>69</v>
      </c>
      <c r="E64" s="402">
        <v>326.10000000000002</v>
      </c>
      <c r="F64" s="398">
        <v>1.05</v>
      </c>
      <c r="G64" s="399"/>
      <c r="H64" s="402"/>
      <c r="I64" s="404"/>
      <c r="L64" s="216"/>
      <c r="M64" s="216"/>
      <c r="N64" s="401"/>
    </row>
    <row r="65" spans="1:15" s="191" customFormat="1" ht="15" customHeight="1" x14ac:dyDescent="0.25">
      <c r="B65" s="191" t="s">
        <v>112</v>
      </c>
      <c r="C65" s="191">
        <v>2302070000</v>
      </c>
      <c r="D65" s="191" t="s">
        <v>69</v>
      </c>
      <c r="E65" s="402">
        <v>106.4</v>
      </c>
      <c r="F65" s="398">
        <v>0.28999999999999998</v>
      </c>
      <c r="G65" s="399"/>
      <c r="H65" s="402"/>
      <c r="I65" s="404"/>
      <c r="L65" s="216"/>
      <c r="M65" s="216"/>
      <c r="N65" s="401"/>
    </row>
    <row r="66" spans="1:15" s="191" customFormat="1" ht="15" customHeight="1" x14ac:dyDescent="0.25">
      <c r="B66" s="191" t="s">
        <v>113</v>
      </c>
      <c r="C66" s="191">
        <v>2830000000</v>
      </c>
      <c r="D66" s="191" t="s">
        <v>69</v>
      </c>
      <c r="E66" s="402">
        <v>161.6</v>
      </c>
      <c r="F66" s="398">
        <v>0.44</v>
      </c>
      <c r="G66" s="399"/>
      <c r="H66" s="402"/>
      <c r="I66" s="404"/>
      <c r="L66" s="216"/>
      <c r="M66" s="216"/>
      <c r="N66" s="401"/>
    </row>
    <row r="67" spans="1:15" s="191" customFormat="1" ht="15" customHeight="1" x14ac:dyDescent="0.25">
      <c r="B67" s="191" t="s">
        <v>114</v>
      </c>
      <c r="C67" s="191">
        <v>2461023000</v>
      </c>
      <c r="D67" s="191" t="s">
        <v>69</v>
      </c>
      <c r="E67" s="404">
        <v>536.70000000000005</v>
      </c>
      <c r="F67" s="216">
        <v>2.41</v>
      </c>
      <c r="G67" s="402">
        <v>10.39</v>
      </c>
      <c r="H67" s="398">
        <v>0.05</v>
      </c>
      <c r="I67" s="404">
        <v>34.630000000000003</v>
      </c>
      <c r="J67" s="216">
        <v>0.16</v>
      </c>
      <c r="K67" s="216">
        <v>0.16</v>
      </c>
      <c r="L67" s="404">
        <v>7.6</v>
      </c>
      <c r="M67" s="404">
        <v>10.4</v>
      </c>
      <c r="N67" s="404">
        <v>10.4</v>
      </c>
      <c r="O67" s="404">
        <v>0</v>
      </c>
    </row>
    <row r="68" spans="1:15" s="191" customFormat="1" ht="15" customHeight="1" x14ac:dyDescent="0.25">
      <c r="B68" s="191" t="s">
        <v>115</v>
      </c>
      <c r="C68" s="191">
        <v>2660000000</v>
      </c>
      <c r="D68" s="191" t="s">
        <v>69</v>
      </c>
      <c r="E68" s="402">
        <v>10.5</v>
      </c>
      <c r="F68" s="398">
        <v>3.3000000000000002E-2</v>
      </c>
      <c r="G68" s="399"/>
      <c r="H68" s="400"/>
      <c r="I68" s="404"/>
      <c r="J68" s="216"/>
      <c r="K68" s="216"/>
      <c r="L68" s="404"/>
      <c r="M68" s="404"/>
      <c r="N68" s="404"/>
    </row>
    <row r="69" spans="1:15" s="191" customFormat="1" ht="13.15" customHeight="1" x14ac:dyDescent="0.25">
      <c r="A69" s="400"/>
      <c r="B69" s="405" t="s">
        <v>48</v>
      </c>
      <c r="E69" s="400">
        <f>SUM(E60:E68)</f>
        <v>2035.9</v>
      </c>
      <c r="F69" s="223">
        <f>SUM(F60:F68)</f>
        <v>10.512999999999998</v>
      </c>
      <c r="G69" s="400">
        <f t="shared" ref="G69:O69" si="2">SUM(G60:G68)</f>
        <v>10.39</v>
      </c>
      <c r="H69" s="223">
        <f t="shared" si="2"/>
        <v>0.05</v>
      </c>
      <c r="I69" s="400">
        <f t="shared" si="2"/>
        <v>34.630000000000003</v>
      </c>
      <c r="J69" s="223">
        <f t="shared" si="2"/>
        <v>0.16</v>
      </c>
      <c r="K69" s="223">
        <f t="shared" si="2"/>
        <v>0.16</v>
      </c>
      <c r="L69" s="400">
        <f t="shared" si="2"/>
        <v>7.6</v>
      </c>
      <c r="M69" s="400">
        <f t="shared" si="2"/>
        <v>10.4</v>
      </c>
      <c r="N69" s="400">
        <f t="shared" si="2"/>
        <v>10.4</v>
      </c>
      <c r="O69" s="400">
        <f t="shared" si="2"/>
        <v>0</v>
      </c>
    </row>
    <row r="70" spans="1:15" s="191" customFormat="1" ht="12.6" customHeight="1" x14ac:dyDescent="0.25">
      <c r="A70" s="194" t="s">
        <v>32</v>
      </c>
      <c r="F70" s="398"/>
      <c r="J70" s="216"/>
      <c r="K70" s="216"/>
      <c r="L70" s="404"/>
      <c r="M70" s="404"/>
      <c r="N70" s="404"/>
      <c r="O70" s="404"/>
    </row>
    <row r="71" spans="1:15" s="191" customFormat="1" ht="15" customHeight="1" x14ac:dyDescent="0.25">
      <c r="B71" s="191" t="s">
        <v>87</v>
      </c>
      <c r="C71" s="191">
        <v>2104002000</v>
      </c>
      <c r="D71" s="191" t="s">
        <v>69</v>
      </c>
      <c r="E71" s="402">
        <v>0</v>
      </c>
      <c r="F71" s="398">
        <v>0</v>
      </c>
      <c r="G71" s="402">
        <v>0</v>
      </c>
      <c r="H71" s="398">
        <v>0</v>
      </c>
      <c r="I71" s="404">
        <v>0</v>
      </c>
      <c r="J71" s="216">
        <v>0</v>
      </c>
      <c r="K71" s="406">
        <v>0</v>
      </c>
      <c r="L71" s="404">
        <v>0</v>
      </c>
      <c r="M71" s="404">
        <v>0</v>
      </c>
      <c r="N71" s="404">
        <v>0</v>
      </c>
      <c r="O71" s="404">
        <v>0</v>
      </c>
    </row>
    <row r="72" spans="1:15" s="191" customFormat="1" ht="15" customHeight="1" x14ac:dyDescent="0.25">
      <c r="B72" s="191" t="s">
        <v>88</v>
      </c>
      <c r="C72" s="191">
        <v>2104004000</v>
      </c>
      <c r="D72" s="191" t="s">
        <v>69</v>
      </c>
      <c r="E72" s="402">
        <v>224.5</v>
      </c>
      <c r="F72" s="398">
        <v>0.22</v>
      </c>
      <c r="G72" s="402">
        <v>5667.2</v>
      </c>
      <c r="H72" s="398">
        <v>5.54</v>
      </c>
      <c r="I72" s="404">
        <v>1574.2</v>
      </c>
      <c r="J72" s="216">
        <v>1.54</v>
      </c>
      <c r="K72" s="406">
        <v>8.0500000000000007</v>
      </c>
      <c r="L72" s="404">
        <v>13412.4</v>
      </c>
      <c r="M72" s="404">
        <v>749.3</v>
      </c>
      <c r="N72" s="404">
        <v>670.6</v>
      </c>
      <c r="O72" s="404">
        <v>314.83999999999997</v>
      </c>
    </row>
    <row r="73" spans="1:15" s="191" customFormat="1" ht="15" customHeight="1" x14ac:dyDescent="0.25">
      <c r="B73" s="191" t="s">
        <v>89</v>
      </c>
      <c r="C73" s="191">
        <v>2104006000</v>
      </c>
      <c r="D73" s="191" t="s">
        <v>69</v>
      </c>
      <c r="E73" s="402">
        <v>345</v>
      </c>
      <c r="F73" s="398">
        <v>0.34</v>
      </c>
      <c r="G73" s="402">
        <v>5895.8</v>
      </c>
      <c r="H73" s="398">
        <v>5.77</v>
      </c>
      <c r="I73" s="404">
        <v>2508.9</v>
      </c>
      <c r="J73" s="216">
        <v>2.4500000000000002</v>
      </c>
      <c r="K73" s="406">
        <v>12.82</v>
      </c>
      <c r="L73" s="404">
        <v>37.6</v>
      </c>
      <c r="M73" s="404">
        <v>32.619999999999997</v>
      </c>
      <c r="N73" s="404">
        <v>27</v>
      </c>
      <c r="O73" s="404">
        <v>1254.43</v>
      </c>
    </row>
    <row r="74" spans="1:15" s="191" customFormat="1" ht="15" customHeight="1" x14ac:dyDescent="0.25">
      <c r="D74" s="398">
        <v>1.1399999999999999</v>
      </c>
    </row>
    <row r="75" spans="1:15" s="191" customFormat="1" ht="15" customHeight="1" x14ac:dyDescent="0.25">
      <c r="B75" s="191" t="s">
        <v>125</v>
      </c>
      <c r="C75" s="191">
        <v>2104008000</v>
      </c>
      <c r="D75" s="191" t="s">
        <v>70</v>
      </c>
      <c r="E75" s="402">
        <v>12132.5</v>
      </c>
      <c r="F75" s="398">
        <v>0</v>
      </c>
      <c r="G75" s="402">
        <v>1105.5999999999999</v>
      </c>
      <c r="H75" s="398">
        <v>0</v>
      </c>
      <c r="I75" s="404">
        <v>67925.899999999994</v>
      </c>
      <c r="J75" s="216">
        <v>0</v>
      </c>
      <c r="K75" s="406">
        <v>347.18</v>
      </c>
      <c r="L75" s="404">
        <v>185.3</v>
      </c>
      <c r="M75" s="404">
        <v>9781.2999999999993</v>
      </c>
      <c r="N75" s="404">
        <v>9772.7999999999993</v>
      </c>
      <c r="O75" s="404">
        <v>575.6</v>
      </c>
    </row>
    <row r="76" spans="1:15" s="191" customFormat="1" ht="15" customHeight="1" x14ac:dyDescent="0.25">
      <c r="B76" s="191" t="s">
        <v>124</v>
      </c>
      <c r="C76" s="191">
        <v>2104008610</v>
      </c>
      <c r="D76" s="191" t="s">
        <v>70</v>
      </c>
      <c r="E76" s="402">
        <v>1087.9000000000001</v>
      </c>
      <c r="F76" s="398">
        <v>1.48</v>
      </c>
      <c r="G76" s="402">
        <v>29.7</v>
      </c>
      <c r="H76" s="398">
        <v>0.04</v>
      </c>
      <c r="I76" s="404">
        <v>5811.1</v>
      </c>
      <c r="J76" s="216">
        <v>7.9</v>
      </c>
      <c r="K76" s="406">
        <v>29.7</v>
      </c>
      <c r="L76" s="404">
        <v>32.700000000000003</v>
      </c>
      <c r="M76" s="404">
        <v>1033.2</v>
      </c>
      <c r="N76" s="404">
        <v>1033.2</v>
      </c>
      <c r="O76" s="404">
        <v>29.1</v>
      </c>
    </row>
    <row r="77" spans="1:15" s="191" customFormat="1" ht="15" customHeight="1" x14ac:dyDescent="0.25">
      <c r="B77" s="191" t="s">
        <v>52</v>
      </c>
      <c r="C77" s="191">
        <v>2104011000</v>
      </c>
      <c r="D77" s="191" t="s">
        <v>69</v>
      </c>
      <c r="E77" s="402">
        <v>1.4</v>
      </c>
      <c r="F77" s="398">
        <v>1E-3</v>
      </c>
      <c r="G77" s="402">
        <v>36.5</v>
      </c>
      <c r="H77" s="398">
        <v>0.04</v>
      </c>
      <c r="I77" s="404">
        <v>10.1</v>
      </c>
      <c r="J77" s="216">
        <v>0.01</v>
      </c>
      <c r="K77" s="406">
        <v>0.05</v>
      </c>
      <c r="L77" s="404">
        <v>89.5</v>
      </c>
      <c r="M77" s="404">
        <v>4.9000000000000004</v>
      </c>
      <c r="N77" s="404">
        <v>4.4000000000000004</v>
      </c>
      <c r="O77" s="404">
        <v>2.02</v>
      </c>
    </row>
    <row r="78" spans="1:15" s="191" customFormat="1" ht="15" customHeight="1" x14ac:dyDescent="0.25">
      <c r="B78" s="191" t="s">
        <v>53</v>
      </c>
      <c r="C78" s="191">
        <v>2104007000</v>
      </c>
      <c r="D78" s="191" t="s">
        <v>69</v>
      </c>
      <c r="E78" s="402">
        <v>18.399999999999999</v>
      </c>
      <c r="F78" s="398">
        <v>1.7999999999999999E-2</v>
      </c>
      <c r="G78" s="402">
        <v>474.7</v>
      </c>
      <c r="H78" s="398">
        <v>0.46</v>
      </c>
      <c r="I78" s="404">
        <v>134.6</v>
      </c>
      <c r="J78" s="216">
        <v>0.13</v>
      </c>
      <c r="K78" s="406">
        <v>0.69</v>
      </c>
      <c r="L78" s="404">
        <v>2.1</v>
      </c>
      <c r="M78" s="404">
        <v>1.77</v>
      </c>
      <c r="N78" s="404">
        <v>1.4</v>
      </c>
      <c r="O78" s="404">
        <v>1.77</v>
      </c>
    </row>
    <row r="79" spans="1:15" s="191" customFormat="1" ht="15" customHeight="1" x14ac:dyDescent="0.25">
      <c r="B79" s="194" t="s">
        <v>49</v>
      </c>
      <c r="E79" s="400">
        <f>SUM(E71:E78)</f>
        <v>13809.699999999999</v>
      </c>
      <c r="F79" s="223">
        <f t="shared" ref="F79:O79" si="3">SUM(F71:F78)</f>
        <v>2.0589999999999997</v>
      </c>
      <c r="G79" s="400">
        <f>SUM(G71:G78)</f>
        <v>13209.500000000002</v>
      </c>
      <c r="H79" s="223">
        <f t="shared" si="3"/>
        <v>11.849999999999998</v>
      </c>
      <c r="I79" s="400">
        <f>SUM(I71:I78)</f>
        <v>77964.800000000017</v>
      </c>
      <c r="J79" s="223">
        <f t="shared" si="3"/>
        <v>12.030000000000001</v>
      </c>
      <c r="K79" s="407">
        <f t="shared" si="3"/>
        <v>398.49</v>
      </c>
      <c r="L79" s="400">
        <f t="shared" si="3"/>
        <v>13759.6</v>
      </c>
      <c r="M79" s="400">
        <f t="shared" si="3"/>
        <v>11603.09</v>
      </c>
      <c r="N79" s="400">
        <f t="shared" si="3"/>
        <v>11509.4</v>
      </c>
      <c r="O79" s="400">
        <f t="shared" si="3"/>
        <v>2177.7599999999998</v>
      </c>
    </row>
    <row r="80" spans="1:15" s="191" customFormat="1" ht="15" customHeight="1" x14ac:dyDescent="0.25">
      <c r="B80" s="191" t="s">
        <v>122</v>
      </c>
      <c r="C80" s="191">
        <v>2103002000</v>
      </c>
      <c r="D80" s="191" t="s">
        <v>69</v>
      </c>
      <c r="E80" s="402">
        <v>0</v>
      </c>
      <c r="F80" s="402">
        <v>0</v>
      </c>
      <c r="G80" s="402">
        <v>0</v>
      </c>
      <c r="H80" s="402">
        <v>0</v>
      </c>
      <c r="I80" s="402">
        <v>0</v>
      </c>
      <c r="J80" s="402">
        <v>0</v>
      </c>
      <c r="K80" s="402">
        <v>0</v>
      </c>
      <c r="L80" s="402">
        <v>0</v>
      </c>
      <c r="M80" s="402">
        <v>0</v>
      </c>
      <c r="N80" s="402">
        <v>0</v>
      </c>
      <c r="O80" s="402">
        <v>0</v>
      </c>
    </row>
    <row r="81" spans="2:15" s="191" customFormat="1" ht="15" customHeight="1" x14ac:dyDescent="0.25">
      <c r="B81" s="191" t="s">
        <v>126</v>
      </c>
      <c r="C81" s="191">
        <v>2103004000</v>
      </c>
      <c r="D81" s="191" t="s">
        <v>69</v>
      </c>
      <c r="E81" s="402">
        <v>38.1</v>
      </c>
      <c r="F81" s="398">
        <v>0.04</v>
      </c>
      <c r="G81" s="402">
        <v>2242.48</v>
      </c>
      <c r="H81" s="398">
        <v>2.59</v>
      </c>
      <c r="I81" s="404">
        <v>560.62</v>
      </c>
      <c r="J81" s="216">
        <v>0.65</v>
      </c>
      <c r="K81" s="406">
        <v>3.31</v>
      </c>
      <c r="L81" s="404">
        <v>4776.47</v>
      </c>
      <c r="M81" s="404">
        <v>266.85000000000002</v>
      </c>
      <c r="N81" s="404">
        <v>238.82</v>
      </c>
      <c r="O81" s="404">
        <v>112.12</v>
      </c>
    </row>
    <row r="82" spans="2:15" s="191" customFormat="1" ht="15" customHeight="1" x14ac:dyDescent="0.25">
      <c r="B82" s="191" t="s">
        <v>127</v>
      </c>
      <c r="C82" s="191">
        <v>2103005000</v>
      </c>
      <c r="D82" s="191" t="s">
        <v>69</v>
      </c>
      <c r="E82" s="402">
        <v>10.220000000000001</v>
      </c>
      <c r="F82" s="398">
        <v>0.01</v>
      </c>
      <c r="G82" s="402">
        <v>497.48</v>
      </c>
      <c r="H82" s="398">
        <v>0.56999999999999995</v>
      </c>
      <c r="I82" s="404">
        <v>45.23</v>
      </c>
      <c r="J82" s="216">
        <v>0.05</v>
      </c>
      <c r="K82" s="406">
        <v>0.27</v>
      </c>
      <c r="L82" s="404">
        <v>957.87</v>
      </c>
      <c r="M82" s="404">
        <v>46.58</v>
      </c>
      <c r="N82" s="404">
        <v>25.87</v>
      </c>
      <c r="O82" s="404">
        <v>7.24</v>
      </c>
    </row>
    <row r="83" spans="2:15" s="191" customFormat="1" ht="15" customHeight="1" x14ac:dyDescent="0.25">
      <c r="B83" s="191" t="s">
        <v>54</v>
      </c>
      <c r="C83" s="191">
        <v>2103006000</v>
      </c>
      <c r="D83" s="191" t="s">
        <v>69</v>
      </c>
      <c r="E83" s="402">
        <v>144.16999999999999</v>
      </c>
      <c r="F83" s="398">
        <v>0.17</v>
      </c>
      <c r="G83" s="402">
        <v>2621.33</v>
      </c>
      <c r="H83" s="398">
        <v>3.03</v>
      </c>
      <c r="I83" s="404">
        <v>2201.91</v>
      </c>
      <c r="J83" s="216">
        <v>2.54</v>
      </c>
      <c r="K83" s="406">
        <v>12.99</v>
      </c>
      <c r="L83" s="404">
        <v>15.73</v>
      </c>
      <c r="M83" s="404">
        <v>13.63</v>
      </c>
      <c r="N83" s="404">
        <v>11.27</v>
      </c>
      <c r="O83" s="404">
        <v>12.84</v>
      </c>
    </row>
    <row r="84" spans="2:15" s="191" customFormat="1" ht="15" customHeight="1" x14ac:dyDescent="0.25">
      <c r="B84" s="191" t="s">
        <v>55</v>
      </c>
      <c r="C84" s="191">
        <v>2103011000</v>
      </c>
      <c r="D84" s="191" t="s">
        <v>69</v>
      </c>
      <c r="E84" s="402">
        <v>0.19</v>
      </c>
      <c r="F84" s="398">
        <v>2.0000000000000001E-4</v>
      </c>
      <c r="G84" s="402">
        <v>11.21</v>
      </c>
      <c r="H84" s="398">
        <v>0.01</v>
      </c>
      <c r="I84" s="404">
        <v>2.79</v>
      </c>
      <c r="J84" s="216">
        <v>3.0000000000000001E-3</v>
      </c>
      <c r="K84" s="406">
        <v>0.02</v>
      </c>
      <c r="L84" s="404">
        <v>82.47</v>
      </c>
      <c r="M84" s="404">
        <v>1.36</v>
      </c>
      <c r="N84" s="404">
        <v>1.22</v>
      </c>
      <c r="O84" s="404">
        <v>0.05</v>
      </c>
    </row>
    <row r="85" spans="2:15" s="191" customFormat="1" ht="15" customHeight="1" x14ac:dyDescent="0.25">
      <c r="B85" s="191" t="s">
        <v>56</v>
      </c>
      <c r="C85" s="191">
        <v>2103007000</v>
      </c>
      <c r="D85" s="191" t="s">
        <v>69</v>
      </c>
      <c r="E85" s="402">
        <v>6.34</v>
      </c>
      <c r="F85" s="398">
        <v>5.0000000000000001E-3</v>
      </c>
      <c r="G85" s="402">
        <v>115.77</v>
      </c>
      <c r="H85" s="398">
        <v>0.13</v>
      </c>
      <c r="I85" s="404">
        <v>145.78</v>
      </c>
      <c r="J85" s="216">
        <v>0.17</v>
      </c>
      <c r="K85" s="406">
        <v>0.86</v>
      </c>
      <c r="L85" s="404">
        <v>0.73</v>
      </c>
      <c r="M85" s="404">
        <v>0.61</v>
      </c>
      <c r="N85" s="404">
        <v>0.49</v>
      </c>
      <c r="O85" s="404">
        <v>0.61</v>
      </c>
    </row>
    <row r="86" spans="2:15" s="191" customFormat="1" ht="15" customHeight="1" x14ac:dyDescent="0.25">
      <c r="B86" s="191" t="s">
        <v>57</v>
      </c>
      <c r="C86" s="191">
        <v>2103081000</v>
      </c>
      <c r="D86" s="191" t="s">
        <v>69</v>
      </c>
      <c r="E86" s="402">
        <v>9.3000000000000007</v>
      </c>
      <c r="F86" s="398">
        <v>0.11</v>
      </c>
      <c r="G86" s="402">
        <v>120.4</v>
      </c>
      <c r="H86" s="398">
        <v>0.14000000000000001</v>
      </c>
      <c r="I86" s="402">
        <v>328.3</v>
      </c>
      <c r="J86" s="398">
        <v>0.38</v>
      </c>
      <c r="K86" s="408">
        <v>1.94</v>
      </c>
      <c r="L86" s="402">
        <v>13.68</v>
      </c>
      <c r="M86" s="402">
        <v>275.3</v>
      </c>
      <c r="N86" s="402">
        <v>237.7</v>
      </c>
      <c r="O86" s="402">
        <v>6.57</v>
      </c>
    </row>
    <row r="87" spans="2:15" s="158" customFormat="1" ht="14.25" customHeight="1" x14ac:dyDescent="0.25">
      <c r="B87" s="194" t="s">
        <v>50</v>
      </c>
      <c r="E87" s="400">
        <f t="shared" ref="E87:O87" si="4">SUM(E80:E86)</f>
        <v>208.32</v>
      </c>
      <c r="F87" s="223">
        <f t="shared" si="4"/>
        <v>0.33520000000000005</v>
      </c>
      <c r="G87" s="400">
        <f t="shared" si="4"/>
        <v>5608.67</v>
      </c>
      <c r="H87" s="223">
        <f t="shared" si="4"/>
        <v>6.4699999999999989</v>
      </c>
      <c r="I87" s="400">
        <f t="shared" si="4"/>
        <v>3284.63</v>
      </c>
      <c r="J87" s="223">
        <f t="shared" si="4"/>
        <v>3.7930000000000001</v>
      </c>
      <c r="K87" s="407">
        <f t="shared" si="4"/>
        <v>19.39</v>
      </c>
      <c r="L87" s="400">
        <f t="shared" si="4"/>
        <v>5846.95</v>
      </c>
      <c r="M87" s="400">
        <f t="shared" si="4"/>
        <v>604.33000000000004</v>
      </c>
      <c r="N87" s="400">
        <f t="shared" si="4"/>
        <v>515.37</v>
      </c>
      <c r="O87" s="400">
        <f t="shared" si="4"/>
        <v>139.43</v>
      </c>
    </row>
    <row r="88" spans="2:15" s="191" customFormat="1" ht="15" customHeight="1" x14ac:dyDescent="0.25">
      <c r="B88" s="191" t="s">
        <v>123</v>
      </c>
      <c r="C88" s="191">
        <v>2102001000</v>
      </c>
      <c r="D88" s="191" t="s">
        <v>69</v>
      </c>
      <c r="E88" s="402">
        <v>0</v>
      </c>
      <c r="F88" s="402">
        <v>0</v>
      </c>
      <c r="G88" s="402">
        <v>0</v>
      </c>
      <c r="H88" s="402">
        <v>0</v>
      </c>
      <c r="I88" s="402">
        <v>0</v>
      </c>
      <c r="J88" s="398">
        <v>0</v>
      </c>
      <c r="K88" s="408">
        <v>0</v>
      </c>
      <c r="L88" s="402">
        <v>0</v>
      </c>
      <c r="M88" s="402">
        <v>0</v>
      </c>
      <c r="N88" s="402">
        <v>0</v>
      </c>
      <c r="O88" s="402">
        <v>0</v>
      </c>
    </row>
    <row r="89" spans="2:15" s="191" customFormat="1" ht="15" customHeight="1" x14ac:dyDescent="0.25">
      <c r="B89" s="191" t="s">
        <v>128</v>
      </c>
      <c r="C89" s="191">
        <v>2102004000</v>
      </c>
      <c r="D89" s="191" t="s">
        <v>69</v>
      </c>
      <c r="E89" s="402">
        <v>4.99</v>
      </c>
      <c r="F89" s="398">
        <v>0.02</v>
      </c>
      <c r="G89" s="402">
        <v>499.4</v>
      </c>
      <c r="H89" s="398">
        <v>1.92</v>
      </c>
      <c r="I89" s="404">
        <v>124.8</v>
      </c>
      <c r="J89" s="216">
        <v>0.48</v>
      </c>
      <c r="K89" s="406">
        <v>0.88</v>
      </c>
      <c r="L89" s="404">
        <v>1063.71</v>
      </c>
      <c r="M89" s="404">
        <v>57.43</v>
      </c>
      <c r="N89" s="404">
        <v>38.700000000000003</v>
      </c>
      <c r="O89" s="404">
        <v>19.98</v>
      </c>
    </row>
    <row r="90" spans="2:15" s="191" customFormat="1" ht="15" customHeight="1" x14ac:dyDescent="0.25">
      <c r="B90" s="191" t="s">
        <v>129</v>
      </c>
      <c r="C90" s="191">
        <v>2102005000</v>
      </c>
      <c r="D90" s="191" t="s">
        <v>69</v>
      </c>
      <c r="E90" s="402">
        <v>0</v>
      </c>
      <c r="F90" s="402">
        <v>0</v>
      </c>
      <c r="G90" s="402">
        <v>0</v>
      </c>
      <c r="H90" s="402">
        <v>0</v>
      </c>
      <c r="I90" s="402">
        <v>0</v>
      </c>
      <c r="J90" s="402">
        <v>0</v>
      </c>
      <c r="K90" s="402">
        <v>0</v>
      </c>
      <c r="L90" s="402">
        <v>0</v>
      </c>
      <c r="M90" s="402">
        <v>0</v>
      </c>
      <c r="N90" s="402">
        <v>0</v>
      </c>
      <c r="O90" s="402">
        <v>0</v>
      </c>
    </row>
    <row r="91" spans="2:15" s="191" customFormat="1" ht="15" customHeight="1" x14ac:dyDescent="0.25">
      <c r="B91" s="191" t="s">
        <v>58</v>
      </c>
      <c r="C91" s="191">
        <v>2102006000</v>
      </c>
      <c r="D91" s="191" t="s">
        <v>69</v>
      </c>
      <c r="E91" s="402">
        <v>62.21</v>
      </c>
      <c r="F91" s="398">
        <v>0.24</v>
      </c>
      <c r="G91" s="402">
        <v>1131.03</v>
      </c>
      <c r="H91" s="398">
        <v>4.3499999999999996</v>
      </c>
      <c r="I91" s="404">
        <v>950.07</v>
      </c>
      <c r="J91" s="216">
        <v>3.65</v>
      </c>
      <c r="K91" s="406">
        <v>6.72</v>
      </c>
      <c r="L91" s="404">
        <v>6.79</v>
      </c>
      <c r="M91" s="404">
        <v>7.8</v>
      </c>
      <c r="N91" s="404">
        <v>6.79</v>
      </c>
      <c r="O91" s="404">
        <v>36.19</v>
      </c>
    </row>
    <row r="92" spans="2:15" s="191" customFormat="1" ht="15" customHeight="1" x14ac:dyDescent="0.25">
      <c r="B92" s="191" t="s">
        <v>59</v>
      </c>
      <c r="C92" s="191">
        <v>2102011000</v>
      </c>
      <c r="D92" s="191" t="s">
        <v>69</v>
      </c>
      <c r="E92" s="402">
        <v>0</v>
      </c>
      <c r="F92" s="402">
        <v>0</v>
      </c>
      <c r="G92" s="402">
        <v>0</v>
      </c>
      <c r="H92" s="402">
        <v>0</v>
      </c>
      <c r="I92" s="402">
        <v>0</v>
      </c>
      <c r="J92" s="398">
        <v>0</v>
      </c>
      <c r="K92" s="408">
        <v>0</v>
      </c>
      <c r="L92" s="402">
        <v>0</v>
      </c>
      <c r="M92" s="402">
        <v>0</v>
      </c>
      <c r="N92" s="402">
        <v>0</v>
      </c>
      <c r="O92" s="402">
        <v>0</v>
      </c>
    </row>
    <row r="93" spans="2:15" s="191" customFormat="1" ht="15" customHeight="1" x14ac:dyDescent="0.25">
      <c r="B93" s="191" t="s">
        <v>60</v>
      </c>
      <c r="C93" s="191">
        <v>2102007000</v>
      </c>
      <c r="D93" s="191" t="s">
        <v>69</v>
      </c>
      <c r="E93" s="402">
        <v>3.51</v>
      </c>
      <c r="F93" s="398">
        <v>0.01</v>
      </c>
      <c r="G93" s="402">
        <v>96.03</v>
      </c>
      <c r="H93" s="398">
        <v>0.37</v>
      </c>
      <c r="I93" s="404">
        <v>53.78</v>
      </c>
      <c r="J93" s="216">
        <v>0.21</v>
      </c>
      <c r="K93" s="406">
        <v>0.38</v>
      </c>
      <c r="L93" s="404">
        <v>0.41</v>
      </c>
      <c r="M93" s="404">
        <v>0.34</v>
      </c>
      <c r="N93" s="404">
        <v>0.27</v>
      </c>
      <c r="O93" s="404">
        <v>0.34</v>
      </c>
    </row>
    <row r="94" spans="2:15" s="191" customFormat="1" ht="15" customHeight="1" x14ac:dyDescent="0.25">
      <c r="B94" s="191" t="s">
        <v>61</v>
      </c>
      <c r="C94" s="191">
        <v>2102008000</v>
      </c>
      <c r="D94" s="191" t="s">
        <v>69</v>
      </c>
      <c r="E94" s="402">
        <v>35.520000000000003</v>
      </c>
      <c r="F94" s="398">
        <v>0.05</v>
      </c>
      <c r="G94" s="402">
        <v>459.62</v>
      </c>
      <c r="H94" s="398">
        <v>0.64</v>
      </c>
      <c r="I94" s="404">
        <v>1253.51</v>
      </c>
      <c r="J94" s="216">
        <v>1.74</v>
      </c>
      <c r="K94" s="406">
        <v>8.8699999999999992</v>
      </c>
      <c r="L94" s="404">
        <v>52.23</v>
      </c>
      <c r="M94" s="404">
        <v>1051.28</v>
      </c>
      <c r="N94" s="404">
        <v>907.75</v>
      </c>
      <c r="O94" s="404">
        <v>25.07</v>
      </c>
    </row>
    <row r="95" spans="2:15" s="158" customFormat="1" ht="14.45" customHeight="1" x14ac:dyDescent="0.25">
      <c r="B95" s="194" t="s">
        <v>130</v>
      </c>
      <c r="E95" s="400">
        <f>SUM(E88:E94)</f>
        <v>106.23000000000002</v>
      </c>
      <c r="F95" s="223">
        <f t="shared" ref="F95:O95" si="5">SUM(F88:F94)</f>
        <v>0.32</v>
      </c>
      <c r="G95" s="400">
        <f t="shared" si="5"/>
        <v>2186.08</v>
      </c>
      <c r="H95" s="223">
        <f t="shared" si="5"/>
        <v>7.2799999999999994</v>
      </c>
      <c r="I95" s="400">
        <f t="shared" si="5"/>
        <v>2382.16</v>
      </c>
      <c r="J95" s="223">
        <f t="shared" si="5"/>
        <v>6.08</v>
      </c>
      <c r="K95" s="407">
        <f t="shared" si="5"/>
        <v>16.849999999999998</v>
      </c>
      <c r="L95" s="400">
        <f t="shared" si="5"/>
        <v>1123.1400000000001</v>
      </c>
      <c r="M95" s="400">
        <f t="shared" si="5"/>
        <v>1116.8499999999999</v>
      </c>
      <c r="N95" s="400">
        <f t="shared" si="5"/>
        <v>953.51</v>
      </c>
      <c r="O95" s="400">
        <f t="shared" si="5"/>
        <v>81.580000000000013</v>
      </c>
    </row>
    <row r="96" spans="2:15" s="158" customFormat="1" ht="16.5" customHeight="1" x14ac:dyDescent="0.25">
      <c r="B96" s="158" t="s">
        <v>207</v>
      </c>
      <c r="E96" s="400">
        <f>SUM(E79,E87,E95)</f>
        <v>14124.249999999998</v>
      </c>
      <c r="F96" s="223">
        <f t="shared" ref="F96:N96" si="6">SUM(F79,F87,F95)</f>
        <v>2.7141999999999995</v>
      </c>
      <c r="G96" s="400">
        <f t="shared" si="6"/>
        <v>21004.25</v>
      </c>
      <c r="H96" s="223">
        <f t="shared" si="6"/>
        <v>25.599999999999994</v>
      </c>
      <c r="I96" s="400">
        <f t="shared" si="6"/>
        <v>83631.590000000026</v>
      </c>
      <c r="J96" s="223">
        <f t="shared" si="6"/>
        <v>21.902999999999999</v>
      </c>
      <c r="K96" s="400">
        <f t="shared" si="6"/>
        <v>434.73</v>
      </c>
      <c r="L96" s="400">
        <f t="shared" si="6"/>
        <v>20729.689999999999</v>
      </c>
      <c r="M96" s="400">
        <f t="shared" si="6"/>
        <v>13324.27</v>
      </c>
      <c r="N96" s="400">
        <f t="shared" si="6"/>
        <v>12978.28</v>
      </c>
      <c r="O96" s="400">
        <f>SUM(O79,O87,O95)</f>
        <v>2398.7699999999995</v>
      </c>
    </row>
    <row r="97" spans="1:15" s="191" customFormat="1" ht="15" customHeight="1" x14ac:dyDescent="0.25">
      <c r="B97" s="191" t="s">
        <v>90</v>
      </c>
      <c r="C97" s="191">
        <v>2610030000</v>
      </c>
      <c r="D97" s="191" t="s">
        <v>70</v>
      </c>
      <c r="E97" s="402">
        <v>55.3</v>
      </c>
      <c r="F97" s="398">
        <v>0.04</v>
      </c>
      <c r="G97" s="402">
        <v>38.799999999999997</v>
      </c>
      <c r="H97" s="398">
        <v>0.03</v>
      </c>
      <c r="I97" s="404">
        <v>549.29999999999995</v>
      </c>
      <c r="J97" s="216">
        <v>0.42</v>
      </c>
      <c r="K97" s="406">
        <v>1.53</v>
      </c>
      <c r="L97" s="404">
        <v>6.5</v>
      </c>
      <c r="M97" s="404">
        <v>245.6</v>
      </c>
      <c r="N97" s="404">
        <v>224.9</v>
      </c>
      <c r="O97" s="404">
        <v>0</v>
      </c>
    </row>
    <row r="98" spans="1:15" s="191" customFormat="1" ht="15" customHeight="1" x14ac:dyDescent="0.25">
      <c r="B98" s="191" t="s">
        <v>91</v>
      </c>
      <c r="C98" s="191">
        <v>2610000500</v>
      </c>
      <c r="D98" s="191" t="s">
        <v>70</v>
      </c>
      <c r="E98" s="402">
        <v>160.19999999999999</v>
      </c>
      <c r="F98" s="398">
        <v>0.122</v>
      </c>
      <c r="G98" s="402">
        <v>69</v>
      </c>
      <c r="H98" s="398">
        <v>5.2999999999999999E-2</v>
      </c>
      <c r="I98" s="404">
        <v>2333.3000000000002</v>
      </c>
      <c r="J98" s="216">
        <v>1.7749999999999999</v>
      </c>
      <c r="K98" s="406">
        <v>6.4809999999999999</v>
      </c>
      <c r="L98" s="404">
        <v>0</v>
      </c>
      <c r="M98" s="404">
        <v>234.7</v>
      </c>
      <c r="N98" s="404">
        <v>180.9</v>
      </c>
      <c r="O98" s="404">
        <v>0</v>
      </c>
    </row>
    <row r="99" spans="1:15" s="191" customFormat="1" ht="15" customHeight="1" x14ac:dyDescent="0.25">
      <c r="B99" s="191" t="s">
        <v>238</v>
      </c>
      <c r="C99" s="191">
        <v>2610000000</v>
      </c>
      <c r="D99" s="191" t="s">
        <v>70</v>
      </c>
      <c r="E99" s="402">
        <v>8.07</v>
      </c>
      <c r="F99" s="398">
        <v>6.0000000000000001E-3</v>
      </c>
      <c r="G99" s="402">
        <v>1.79</v>
      </c>
      <c r="H99" s="398">
        <v>1E-3</v>
      </c>
      <c r="I99" s="404">
        <v>32.29</v>
      </c>
      <c r="J99" s="216">
        <v>2.5000000000000001E-2</v>
      </c>
      <c r="K99" s="406">
        <v>0.09</v>
      </c>
      <c r="L99" s="404">
        <v>0.22</v>
      </c>
      <c r="M99" s="404">
        <v>6.34</v>
      </c>
      <c r="N99" s="404">
        <v>4.8899999999999997</v>
      </c>
      <c r="O99" s="404">
        <v>0</v>
      </c>
    </row>
    <row r="100" spans="1:15" s="191" customFormat="1" ht="15" customHeight="1" x14ac:dyDescent="0.25">
      <c r="B100" s="191" t="s">
        <v>33</v>
      </c>
      <c r="C100" s="191">
        <v>2610040400</v>
      </c>
      <c r="D100" s="191" t="s">
        <v>70</v>
      </c>
      <c r="E100" s="402">
        <v>5.5</v>
      </c>
      <c r="F100" s="398">
        <v>4.0000000000000001E-3</v>
      </c>
      <c r="G100" s="402">
        <v>1.4</v>
      </c>
      <c r="H100" s="398">
        <v>1E-3</v>
      </c>
      <c r="I100" s="404">
        <v>40.4</v>
      </c>
      <c r="J100" s="216">
        <v>3.1E-2</v>
      </c>
      <c r="K100" s="406">
        <f>SUM(I100*0.25)/90</f>
        <v>0.11222222222222222</v>
      </c>
      <c r="L100" s="404">
        <v>0.5</v>
      </c>
      <c r="M100" s="404">
        <v>5.7</v>
      </c>
      <c r="N100" s="404">
        <v>4.4000000000000004</v>
      </c>
      <c r="O100" s="404">
        <v>0</v>
      </c>
    </row>
    <row r="101" spans="1:15" s="191" customFormat="1" ht="15.75" customHeight="1" x14ac:dyDescent="0.25">
      <c r="B101" s="194" t="s">
        <v>131</v>
      </c>
      <c r="E101" s="400">
        <f>SUM(E97:E100)</f>
        <v>229.07</v>
      </c>
      <c r="F101" s="223">
        <f t="shared" ref="F101:O101" si="7">SUM(F97:F100)</f>
        <v>0.17200000000000001</v>
      </c>
      <c r="G101" s="400">
        <f t="shared" si="7"/>
        <v>110.99000000000001</v>
      </c>
      <c r="H101" s="223">
        <f t="shared" si="7"/>
        <v>8.4999999999999992E-2</v>
      </c>
      <c r="I101" s="400">
        <f>SUM(I97:I100)</f>
        <v>2955.2900000000004</v>
      </c>
      <c r="J101" s="223">
        <f t="shared" si="7"/>
        <v>2.2509999999999999</v>
      </c>
      <c r="K101" s="407">
        <f t="shared" si="7"/>
        <v>8.2132222222222211</v>
      </c>
      <c r="L101" s="400">
        <f t="shared" si="7"/>
        <v>7.22</v>
      </c>
      <c r="M101" s="400">
        <f t="shared" si="7"/>
        <v>492.33999999999992</v>
      </c>
      <c r="N101" s="400">
        <f t="shared" si="7"/>
        <v>415.09</v>
      </c>
      <c r="O101" s="400">
        <f t="shared" si="7"/>
        <v>0</v>
      </c>
    </row>
    <row r="102" spans="1:15" s="191" customFormat="1" ht="15.75" customHeight="1" x14ac:dyDescent="0.25">
      <c r="A102" s="158"/>
      <c r="B102" s="191" t="s">
        <v>208</v>
      </c>
      <c r="C102" s="191">
        <v>2810015999</v>
      </c>
      <c r="D102" s="191" t="s">
        <v>92</v>
      </c>
      <c r="E102" s="393">
        <v>1228.0999999999999</v>
      </c>
      <c r="F102" s="394">
        <v>0.14000000000000001</v>
      </c>
      <c r="G102" s="393">
        <v>73.900000000000006</v>
      </c>
      <c r="H102" s="394">
        <v>0.08</v>
      </c>
      <c r="I102" s="404">
        <v>5362.7</v>
      </c>
      <c r="J102" s="216">
        <v>2.94</v>
      </c>
      <c r="K102" s="406">
        <v>4.04</v>
      </c>
      <c r="L102" s="404">
        <v>34.1</v>
      </c>
      <c r="M102" s="404">
        <v>549.70000000000005</v>
      </c>
      <c r="N102" s="404">
        <v>466</v>
      </c>
      <c r="O102" s="404">
        <v>89.2</v>
      </c>
    </row>
    <row r="103" spans="1:15" s="191" customFormat="1" ht="15" customHeight="1" x14ac:dyDescent="0.25">
      <c r="A103" s="158"/>
      <c r="B103" s="191" t="s">
        <v>62</v>
      </c>
      <c r="C103" s="191">
        <v>2810030000</v>
      </c>
      <c r="D103" s="191" t="s">
        <v>69</v>
      </c>
      <c r="E103" s="393">
        <v>115.2</v>
      </c>
      <c r="F103" s="195">
        <v>0.26</v>
      </c>
      <c r="G103" s="393">
        <v>14.66</v>
      </c>
      <c r="H103" s="394">
        <v>0.03</v>
      </c>
      <c r="I103" s="191">
        <v>628.35</v>
      </c>
      <c r="J103" s="216">
        <v>1.49</v>
      </c>
      <c r="K103" s="406">
        <v>1.95</v>
      </c>
      <c r="L103" s="404">
        <v>0</v>
      </c>
      <c r="M103" s="404">
        <v>113.1</v>
      </c>
      <c r="N103" s="404">
        <v>108.58</v>
      </c>
      <c r="O103" s="404">
        <v>0</v>
      </c>
    </row>
    <row r="104" spans="1:15" s="191" customFormat="1" ht="15" customHeight="1" x14ac:dyDescent="0.25">
      <c r="B104" s="191" t="s">
        <v>63</v>
      </c>
      <c r="C104" s="191">
        <v>2810050000</v>
      </c>
      <c r="D104" s="191" t="s">
        <v>69</v>
      </c>
      <c r="E104" s="402">
        <v>12</v>
      </c>
      <c r="F104" s="398">
        <v>0.03</v>
      </c>
      <c r="G104" s="402">
        <v>1.5</v>
      </c>
      <c r="H104" s="398">
        <v>4.0000000000000001E-3</v>
      </c>
      <c r="I104" s="404">
        <v>46.98</v>
      </c>
      <c r="J104" s="216">
        <v>0.14000000000000001</v>
      </c>
      <c r="K104" s="406">
        <v>0.12</v>
      </c>
      <c r="L104" s="404">
        <v>0</v>
      </c>
      <c r="M104" s="404">
        <v>37.590000000000003</v>
      </c>
      <c r="N104" s="404">
        <v>36.1</v>
      </c>
      <c r="O104" s="404">
        <v>0</v>
      </c>
    </row>
    <row r="105" spans="1:15" s="191" customFormat="1" ht="15" customHeight="1" x14ac:dyDescent="0.25">
      <c r="B105" s="191" t="s">
        <v>209</v>
      </c>
      <c r="C105" s="191">
        <v>2302000000</v>
      </c>
      <c r="D105" s="191" t="s">
        <v>70</v>
      </c>
      <c r="E105" s="402">
        <v>238.27</v>
      </c>
      <c r="F105" s="398">
        <v>0.65</v>
      </c>
      <c r="G105" s="403">
        <v>0</v>
      </c>
      <c r="H105" s="399">
        <v>0</v>
      </c>
      <c r="I105" s="404">
        <v>626.30999999999995</v>
      </c>
      <c r="J105" s="216">
        <v>1.72</v>
      </c>
      <c r="K105" s="406">
        <v>1.72</v>
      </c>
      <c r="L105" s="404">
        <v>0</v>
      </c>
      <c r="M105" s="404">
        <v>1688.6</v>
      </c>
      <c r="N105" s="404">
        <v>1688.3</v>
      </c>
      <c r="O105" s="404">
        <v>0</v>
      </c>
    </row>
    <row r="106" spans="1:15" s="191" customFormat="1" ht="15" customHeight="1" x14ac:dyDescent="0.25">
      <c r="B106" s="191" t="s">
        <v>210</v>
      </c>
      <c r="C106" s="191">
        <v>2810025000</v>
      </c>
      <c r="D106" s="191" t="s">
        <v>69</v>
      </c>
      <c r="E106" s="402">
        <v>384.05</v>
      </c>
      <c r="F106" s="398">
        <v>3.34</v>
      </c>
      <c r="G106" s="403"/>
      <c r="H106" s="399"/>
      <c r="I106" s="404"/>
      <c r="J106" s="216"/>
      <c r="K106" s="406"/>
      <c r="L106" s="404"/>
      <c r="M106" s="404"/>
      <c r="N106" s="404"/>
      <c r="O106" s="404"/>
    </row>
    <row r="107" spans="1:15" s="191" customFormat="1" ht="16.5" customHeight="1" x14ac:dyDescent="0.25">
      <c r="B107" s="194" t="s">
        <v>132</v>
      </c>
      <c r="E107" s="400">
        <f t="shared" ref="E107:N107" si="8">SUM(E102:E106)</f>
        <v>1977.62</v>
      </c>
      <c r="F107" s="223">
        <f t="shared" si="8"/>
        <v>4.42</v>
      </c>
      <c r="G107" s="400">
        <f t="shared" si="8"/>
        <v>90.06</v>
      </c>
      <c r="H107" s="223">
        <f t="shared" si="8"/>
        <v>0.114</v>
      </c>
      <c r="I107" s="223">
        <f t="shared" si="8"/>
        <v>6664.34</v>
      </c>
      <c r="J107" s="223">
        <f t="shared" si="8"/>
        <v>6.2899999999999991</v>
      </c>
      <c r="K107" s="223">
        <f t="shared" si="8"/>
        <v>7.83</v>
      </c>
      <c r="L107" s="223">
        <f t="shared" si="8"/>
        <v>34.1</v>
      </c>
      <c r="M107" s="400">
        <f t="shared" si="8"/>
        <v>2388.9899999999998</v>
      </c>
      <c r="N107" s="400">
        <f t="shared" si="8"/>
        <v>2298.98</v>
      </c>
      <c r="O107" s="400">
        <f>SUM(O102:O106)</f>
        <v>89.2</v>
      </c>
    </row>
    <row r="108" spans="1:15" s="191" customFormat="1" ht="14.25" customHeight="1" x14ac:dyDescent="0.25">
      <c r="B108" s="194" t="s">
        <v>222</v>
      </c>
      <c r="E108" s="400">
        <f t="shared" ref="E108:O108" si="9">SUM(E96,E101,E107)</f>
        <v>16330.939999999999</v>
      </c>
      <c r="F108" s="223">
        <f t="shared" si="9"/>
        <v>7.3061999999999996</v>
      </c>
      <c r="G108" s="400">
        <f t="shared" si="9"/>
        <v>21205.300000000003</v>
      </c>
      <c r="H108" s="223">
        <f t="shared" si="9"/>
        <v>25.798999999999996</v>
      </c>
      <c r="I108" s="400">
        <f t="shared" si="9"/>
        <v>93251.220000000016</v>
      </c>
      <c r="J108" s="223">
        <f t="shared" si="9"/>
        <v>30.443999999999999</v>
      </c>
      <c r="K108" s="223">
        <f t="shared" si="9"/>
        <v>450.77322222222222</v>
      </c>
      <c r="L108" s="400">
        <f t="shared" si="9"/>
        <v>20771.009999999998</v>
      </c>
      <c r="M108" s="400">
        <f t="shared" si="9"/>
        <v>16205.6</v>
      </c>
      <c r="N108" s="400">
        <f t="shared" si="9"/>
        <v>15692.35</v>
      </c>
      <c r="O108" s="400">
        <f t="shared" si="9"/>
        <v>2487.9699999999993</v>
      </c>
    </row>
    <row r="109" spans="1:15" s="191" customFormat="1" ht="17.25" customHeight="1" x14ac:dyDescent="0.25">
      <c r="B109" s="238" t="s">
        <v>102</v>
      </c>
      <c r="E109" s="400"/>
      <c r="F109" s="400"/>
      <c r="G109" s="400"/>
      <c r="H109" s="400"/>
      <c r="I109" s="404"/>
      <c r="J109" s="216"/>
      <c r="K109" s="216"/>
      <c r="L109" s="404"/>
      <c r="M109" s="404"/>
      <c r="N109" s="404"/>
      <c r="O109" s="404"/>
    </row>
    <row r="110" spans="1:15" s="191" customFormat="1" ht="15" customHeight="1" x14ac:dyDescent="0.25">
      <c r="B110" s="191" t="s">
        <v>94</v>
      </c>
      <c r="C110" s="195" t="s">
        <v>93</v>
      </c>
      <c r="D110" s="191" t="s">
        <v>100</v>
      </c>
      <c r="E110" s="400"/>
      <c r="F110" s="400"/>
      <c r="G110" s="400"/>
      <c r="H110" s="400"/>
      <c r="I110" s="404"/>
      <c r="J110" s="216"/>
      <c r="K110" s="216"/>
      <c r="L110" s="404"/>
      <c r="M110" s="404"/>
      <c r="N110" s="404"/>
      <c r="O110" s="404">
        <v>1426.2</v>
      </c>
    </row>
    <row r="111" spans="1:15" s="191" customFormat="1" ht="15" customHeight="1" x14ac:dyDescent="0.25">
      <c r="B111" s="191" t="s">
        <v>95</v>
      </c>
      <c r="C111" s="191">
        <v>2810010000</v>
      </c>
      <c r="D111" s="191" t="s">
        <v>101</v>
      </c>
      <c r="E111" s="400"/>
      <c r="F111" s="400"/>
      <c r="G111" s="400"/>
      <c r="H111" s="400"/>
      <c r="I111" s="404"/>
      <c r="J111" s="216"/>
      <c r="K111" s="216"/>
      <c r="L111" s="404"/>
      <c r="M111" s="404"/>
      <c r="N111" s="404"/>
      <c r="O111" s="404">
        <v>3150.1</v>
      </c>
    </row>
    <row r="112" spans="1:15" s="191" customFormat="1" ht="15" customHeight="1" x14ac:dyDescent="0.25">
      <c r="B112" s="191" t="s">
        <v>96</v>
      </c>
      <c r="C112" s="191">
        <v>2806010000</v>
      </c>
      <c r="D112" s="191" t="s">
        <v>101</v>
      </c>
      <c r="J112" s="216"/>
      <c r="K112" s="216"/>
      <c r="O112" s="404">
        <v>1228.9000000000001</v>
      </c>
    </row>
    <row r="113" spans="1:16" s="191" customFormat="1" ht="15" customHeight="1" x14ac:dyDescent="0.25">
      <c r="B113" s="191" t="s">
        <v>99</v>
      </c>
      <c r="C113" s="191">
        <v>2806015000</v>
      </c>
      <c r="D113" s="191" t="s">
        <v>101</v>
      </c>
      <c r="J113" s="216"/>
      <c r="K113" s="216"/>
      <c r="L113" s="404"/>
      <c r="O113" s="404">
        <v>3415</v>
      </c>
    </row>
    <row r="114" spans="1:16" s="191" customFormat="1" ht="15" customHeight="1" x14ac:dyDescent="0.25">
      <c r="B114" s="191" t="s">
        <v>97</v>
      </c>
      <c r="C114" s="191">
        <v>2807030000</v>
      </c>
      <c r="D114" s="191" t="s">
        <v>100</v>
      </c>
      <c r="J114" s="216"/>
      <c r="K114" s="216"/>
      <c r="O114" s="404">
        <v>605.1</v>
      </c>
    </row>
    <row r="115" spans="1:16" s="191" customFormat="1" ht="15" customHeight="1" x14ac:dyDescent="0.25">
      <c r="B115" s="191" t="s">
        <v>98</v>
      </c>
      <c r="C115" s="191">
        <v>2701420000</v>
      </c>
      <c r="D115" s="191" t="s">
        <v>100</v>
      </c>
      <c r="J115" s="216"/>
      <c r="K115" s="216"/>
      <c r="O115" s="404">
        <v>5654.6</v>
      </c>
    </row>
    <row r="116" spans="1:16" s="191" customFormat="1" ht="15" customHeight="1" x14ac:dyDescent="0.25">
      <c r="B116" s="191" t="s">
        <v>103</v>
      </c>
      <c r="C116" s="191">
        <v>2801700000</v>
      </c>
      <c r="D116" s="191" t="s">
        <v>100</v>
      </c>
      <c r="E116" s="402"/>
      <c r="F116" s="398"/>
      <c r="G116" s="399"/>
      <c r="H116" s="400"/>
      <c r="I116" s="404"/>
      <c r="J116" s="216"/>
      <c r="K116" s="216"/>
      <c r="L116" s="404"/>
      <c r="M116" s="404"/>
      <c r="N116" s="404"/>
      <c r="O116" s="404">
        <v>411.1</v>
      </c>
    </row>
    <row r="117" spans="1:16" s="191" customFormat="1" ht="15" customHeight="1" x14ac:dyDescent="0.25">
      <c r="B117" s="194" t="s">
        <v>105</v>
      </c>
      <c r="E117" s="402"/>
      <c r="F117" s="398"/>
      <c r="G117" s="399"/>
      <c r="H117" s="400"/>
      <c r="I117" s="404"/>
      <c r="J117" s="216"/>
      <c r="K117" s="216"/>
      <c r="L117" s="404"/>
      <c r="M117" s="387"/>
      <c r="N117" s="387"/>
      <c r="O117" s="387">
        <f>SUM(O110:O116)</f>
        <v>15891.000000000002</v>
      </c>
    </row>
    <row r="118" spans="1:16" s="191" customFormat="1" ht="3.75" customHeight="1" x14ac:dyDescent="0.25">
      <c r="E118" s="400"/>
      <c r="F118" s="223"/>
      <c r="G118" s="400"/>
      <c r="H118" s="223"/>
      <c r="I118" s="404"/>
      <c r="J118" s="216"/>
      <c r="K118" s="216"/>
      <c r="L118" s="404"/>
      <c r="M118" s="404"/>
      <c r="N118" s="404"/>
      <c r="O118" s="404"/>
    </row>
    <row r="119" spans="1:16" s="238" customFormat="1" ht="12.75" customHeight="1" x14ac:dyDescent="0.25">
      <c r="A119" s="225" t="s">
        <v>309</v>
      </c>
      <c r="E119" s="409">
        <f>SUM(E14,E28,E35,E42,E58,E69,E108,E117)</f>
        <v>74662.42</v>
      </c>
      <c r="F119" s="409">
        <f t="shared" ref="F119:N119" si="10">SUM(F14,F28,F35,F42,F58,F69,F108,F117)</f>
        <v>196.29919999999998</v>
      </c>
      <c r="G119" s="409">
        <f t="shared" si="10"/>
        <v>21215.690000000002</v>
      </c>
      <c r="H119" s="227">
        <f t="shared" si="10"/>
        <v>25.848999999999997</v>
      </c>
      <c r="I119" s="409">
        <f t="shared" si="10"/>
        <v>93285.85000000002</v>
      </c>
      <c r="J119" s="227">
        <f t="shared" si="10"/>
        <v>30.603999999999999</v>
      </c>
      <c r="K119" s="409">
        <f t="shared" si="10"/>
        <v>450.93322222222224</v>
      </c>
      <c r="L119" s="409">
        <f t="shared" si="10"/>
        <v>20778.609999999997</v>
      </c>
      <c r="M119" s="409">
        <f t="shared" si="10"/>
        <v>16216</v>
      </c>
      <c r="N119" s="409">
        <f t="shared" si="10"/>
        <v>15702.75</v>
      </c>
      <c r="O119" s="409">
        <f>SUM(O14,O108,O117)</f>
        <v>18403.47</v>
      </c>
    </row>
    <row r="120" spans="1:16" s="238" customFormat="1" ht="12.75" customHeight="1" x14ac:dyDescent="0.25">
      <c r="A120" s="225"/>
      <c r="E120" s="409"/>
      <c r="F120" s="409"/>
      <c r="G120" s="409"/>
      <c r="H120" s="409"/>
      <c r="I120" s="409"/>
      <c r="J120" s="409"/>
      <c r="K120" s="409"/>
      <c r="L120" s="409"/>
      <c r="M120" s="409"/>
      <c r="N120" s="409"/>
      <c r="O120" s="409"/>
    </row>
    <row r="121" spans="1:16" s="191" customFormat="1" ht="13.15" customHeight="1" x14ac:dyDescent="0.25">
      <c r="A121" s="225" t="s">
        <v>310</v>
      </c>
      <c r="B121" s="410"/>
      <c r="E121" s="411"/>
      <c r="F121" s="223"/>
      <c r="G121" s="411"/>
      <c r="H121" s="223"/>
      <c r="I121" s="404"/>
      <c r="J121" s="216"/>
      <c r="K121" s="216"/>
      <c r="L121" s="216"/>
      <c r="M121" s="216"/>
      <c r="N121" s="401"/>
    </row>
    <row r="122" spans="1:16" s="191" customFormat="1" ht="10.15" customHeight="1" x14ac:dyDescent="0.25">
      <c r="B122" s="245" t="s">
        <v>239</v>
      </c>
      <c r="D122" s="191" t="s">
        <v>92</v>
      </c>
      <c r="E122" s="402">
        <v>2070.6999999999998</v>
      </c>
      <c r="F122" s="402">
        <f>SUM(E122/35866.2)*88.6</f>
        <v>5.1152343989605811</v>
      </c>
      <c r="G122" s="402">
        <v>24408.2</v>
      </c>
      <c r="H122" s="402">
        <f>SUM(G122/66996.4)*186.5</f>
        <v>67.945879181567975</v>
      </c>
      <c r="I122" s="404">
        <v>9530.7999999999993</v>
      </c>
      <c r="J122" s="402">
        <f>SUM(I122/408702.3)*902.8</f>
        <v>21.052991969949765</v>
      </c>
      <c r="K122" s="402">
        <f>SUM(I122/408702.3)*1413.9</f>
        <v>32.971671850146187</v>
      </c>
      <c r="L122" s="404">
        <v>39.4</v>
      </c>
      <c r="M122" s="404">
        <v>1644.1</v>
      </c>
      <c r="N122" s="404">
        <v>1457.4</v>
      </c>
      <c r="O122" s="404">
        <v>51.7</v>
      </c>
    </row>
    <row r="123" spans="1:16" s="191" customFormat="1" ht="10.15" customHeight="1" x14ac:dyDescent="0.25">
      <c r="B123" s="245" t="s">
        <v>240</v>
      </c>
      <c r="D123" s="191" t="s">
        <v>92</v>
      </c>
      <c r="E123" s="402">
        <v>199.7</v>
      </c>
      <c r="F123" s="402">
        <f>SUM(E123/35866.2)*88.6</f>
        <v>0.49331738517043899</v>
      </c>
      <c r="G123" s="402">
        <v>1341.3</v>
      </c>
      <c r="H123" s="402">
        <f>SUM(G123/66996.4)*186.5</f>
        <v>3.7338192798419025</v>
      </c>
      <c r="I123" s="404">
        <v>918.2</v>
      </c>
      <c r="J123" s="402">
        <f>SUM(I123/408702.3)*902.8</f>
        <v>2.0282512723808992</v>
      </c>
      <c r="K123" s="402">
        <f>SUM(I123/408702.3)*1413.9</f>
        <v>3.1765003035216588</v>
      </c>
      <c r="L123" s="404">
        <v>2.7</v>
      </c>
      <c r="M123" s="404">
        <v>89.4</v>
      </c>
      <c r="N123" s="404">
        <v>77.7</v>
      </c>
      <c r="O123" s="404">
        <v>6.8</v>
      </c>
    </row>
    <row r="124" spans="1:16" s="191" customFormat="1" ht="10.15" customHeight="1" x14ac:dyDescent="0.25">
      <c r="B124" s="245" t="s">
        <v>241</v>
      </c>
      <c r="D124" s="191" t="s">
        <v>92</v>
      </c>
      <c r="E124" s="402">
        <v>1571.4</v>
      </c>
      <c r="F124" s="402">
        <f>SUM(E124/35866.2)*88.6</f>
        <v>3.881817421416264</v>
      </c>
      <c r="G124" s="402">
        <v>2350.4</v>
      </c>
      <c r="H124" s="402">
        <f>SUM(G124/66996.4)*186.5</f>
        <v>6.5428829011708096</v>
      </c>
      <c r="I124" s="404">
        <v>25565.3</v>
      </c>
      <c r="J124" s="402">
        <f>SUM(I124/408702.3)*902.8</f>
        <v>56.472285181659124</v>
      </c>
      <c r="K124" s="402">
        <f>SUM(I124/408702.3)*1413.9</f>
        <v>88.442804628209842</v>
      </c>
      <c r="L124" s="404">
        <v>20.2</v>
      </c>
      <c r="M124" s="404">
        <v>113.5</v>
      </c>
      <c r="N124" s="404">
        <v>61.4</v>
      </c>
      <c r="O124" s="404">
        <v>61.8</v>
      </c>
    </row>
    <row r="125" spans="1:16" s="238" customFormat="1" ht="10.15" customHeight="1" x14ac:dyDescent="0.25">
      <c r="B125" s="247" t="s">
        <v>242</v>
      </c>
      <c r="D125" s="238" t="s">
        <v>92</v>
      </c>
      <c r="E125" s="412">
        <v>32024.3</v>
      </c>
      <c r="F125" s="412">
        <f>SUM(E125/35866.2)*88.6</f>
        <v>79.109383765216279</v>
      </c>
      <c r="G125" s="412">
        <v>38896.6</v>
      </c>
      <c r="H125" s="412">
        <f>SUM(G125/66996.4)*186.5</f>
        <v>108.27769701058564</v>
      </c>
      <c r="I125" s="413">
        <v>372688</v>
      </c>
      <c r="J125" s="412">
        <f>SUM(I125/408702.3)*902.8</f>
        <v>823.24647157601021</v>
      </c>
      <c r="K125" s="412">
        <f>SUM(I125/408702.3)*1413.9</f>
        <v>1289.3090232181225</v>
      </c>
      <c r="L125" s="413">
        <v>464.1</v>
      </c>
      <c r="M125" s="413">
        <v>2605.6999999999998</v>
      </c>
      <c r="N125" s="413">
        <v>1442.7</v>
      </c>
      <c r="O125" s="413">
        <v>1767.6</v>
      </c>
    </row>
    <row r="126" spans="1:16" s="194" customFormat="1" ht="15.6" customHeight="1" x14ac:dyDescent="0.25">
      <c r="B126" s="414" t="s">
        <v>244</v>
      </c>
      <c r="E126" s="409">
        <f>SUM(E122:E125)</f>
        <v>35866.1</v>
      </c>
      <c r="F126" s="409">
        <f t="shared" ref="F126:O126" si="11">SUM(F122:F125)</f>
        <v>88.599752970763561</v>
      </c>
      <c r="G126" s="409">
        <f t="shared" si="11"/>
        <v>66996.5</v>
      </c>
      <c r="H126" s="409">
        <f t="shared" si="11"/>
        <v>186.50027837316634</v>
      </c>
      <c r="I126" s="409">
        <f t="shared" si="11"/>
        <v>408702.3</v>
      </c>
      <c r="J126" s="409">
        <f t="shared" si="11"/>
        <v>902.8</v>
      </c>
      <c r="K126" s="409">
        <f t="shared" si="11"/>
        <v>1413.9000000000003</v>
      </c>
      <c r="L126" s="409">
        <f t="shared" si="11"/>
        <v>526.4</v>
      </c>
      <c r="M126" s="409">
        <f t="shared" si="11"/>
        <v>4452.7</v>
      </c>
      <c r="N126" s="409">
        <f t="shared" si="11"/>
        <v>3039.2000000000003</v>
      </c>
      <c r="O126" s="409">
        <f t="shared" si="11"/>
        <v>1887.8999999999999</v>
      </c>
    </row>
    <row r="127" spans="1:16" s="191" customFormat="1" ht="16.5" customHeight="1" x14ac:dyDescent="0.25">
      <c r="A127" s="194" t="s">
        <v>311</v>
      </c>
      <c r="E127" s="397"/>
      <c r="F127" s="398"/>
      <c r="G127" s="399"/>
      <c r="H127" s="223"/>
      <c r="I127" s="404"/>
      <c r="J127" s="216"/>
      <c r="K127" s="216"/>
      <c r="L127" s="404"/>
      <c r="M127" s="404"/>
      <c r="N127" s="404"/>
      <c r="O127" s="404"/>
    </row>
    <row r="128" spans="1:16" s="191" customFormat="1" ht="15" customHeight="1" x14ac:dyDescent="0.25">
      <c r="B128" s="191" t="s">
        <v>107</v>
      </c>
      <c r="C128" s="415">
        <v>2275050000</v>
      </c>
      <c r="D128" s="415" t="s">
        <v>70</v>
      </c>
      <c r="E128" s="191">
        <v>538.1</v>
      </c>
      <c r="F128" s="398">
        <v>1.31</v>
      </c>
      <c r="G128" s="191">
        <v>3037.4</v>
      </c>
      <c r="H128" s="398">
        <v>8.3000000000000007</v>
      </c>
      <c r="I128" s="404">
        <v>8654.2000000000007</v>
      </c>
      <c r="J128" s="398">
        <v>23.7</v>
      </c>
      <c r="K128" s="398">
        <v>23.7</v>
      </c>
      <c r="L128" s="404">
        <v>262.89999999999998</v>
      </c>
      <c r="M128" s="404">
        <v>212.2</v>
      </c>
      <c r="N128" s="404">
        <v>184.9</v>
      </c>
      <c r="O128" s="404">
        <v>0</v>
      </c>
      <c r="P128" s="402"/>
    </row>
    <row r="129" spans="1:15" s="231" customFormat="1" ht="15" customHeight="1" x14ac:dyDescent="0.25">
      <c r="B129" s="231" t="s">
        <v>64</v>
      </c>
      <c r="C129" s="231">
        <v>2285002000</v>
      </c>
      <c r="D129" s="416" t="s">
        <v>92</v>
      </c>
      <c r="E129" s="417">
        <v>245</v>
      </c>
      <c r="F129" s="408">
        <v>0.67</v>
      </c>
      <c r="G129" s="417">
        <v>5018.7</v>
      </c>
      <c r="H129" s="408">
        <v>13.75</v>
      </c>
      <c r="I129" s="418">
        <v>627</v>
      </c>
      <c r="J129" s="398">
        <v>1.72</v>
      </c>
      <c r="K129" s="408">
        <v>1.1399999999999999</v>
      </c>
      <c r="L129" s="418">
        <v>264.10000000000002</v>
      </c>
      <c r="M129" s="418">
        <v>153.80000000000001</v>
      </c>
      <c r="N129" s="418">
        <v>140.9</v>
      </c>
      <c r="O129" s="418">
        <v>2.4</v>
      </c>
    </row>
    <row r="130" spans="1:15" s="191" customFormat="1" ht="15" customHeight="1" x14ac:dyDescent="0.25">
      <c r="B130" s="191" t="s">
        <v>65</v>
      </c>
      <c r="C130" s="191">
        <v>2280020010</v>
      </c>
      <c r="D130" s="191" t="s">
        <v>70</v>
      </c>
      <c r="E130" s="402">
        <v>275.5</v>
      </c>
      <c r="F130" s="408">
        <v>0.84</v>
      </c>
      <c r="G130" s="402">
        <v>9862.9</v>
      </c>
      <c r="H130" s="408">
        <v>30.02</v>
      </c>
      <c r="I130" s="404">
        <v>1536.1</v>
      </c>
      <c r="J130" s="398">
        <v>4.68</v>
      </c>
      <c r="K130" s="406">
        <v>3.93</v>
      </c>
      <c r="L130" s="404">
        <v>3218.9</v>
      </c>
      <c r="M130" s="404">
        <v>557.70000000000005</v>
      </c>
      <c r="N130" s="404">
        <v>523.20000000000005</v>
      </c>
      <c r="O130" s="404">
        <v>5.5</v>
      </c>
    </row>
    <row r="131" spans="1:15" s="191" customFormat="1" ht="15" customHeight="1" x14ac:dyDescent="0.25">
      <c r="B131" s="191" t="s">
        <v>211</v>
      </c>
      <c r="D131" s="191" t="s">
        <v>92</v>
      </c>
      <c r="E131" s="402">
        <v>34797.800000000003</v>
      </c>
      <c r="F131" s="398">
        <v>106.52</v>
      </c>
      <c r="G131" s="402">
        <v>22858.7</v>
      </c>
      <c r="H131" s="398">
        <v>78.36</v>
      </c>
      <c r="I131" s="404">
        <v>282949.7</v>
      </c>
      <c r="J131" s="216">
        <v>1184</v>
      </c>
      <c r="K131" s="216">
        <v>494.7</v>
      </c>
      <c r="L131" s="404">
        <v>74.94</v>
      </c>
      <c r="M131" s="404">
        <v>2255</v>
      </c>
      <c r="N131" s="404">
        <v>2139</v>
      </c>
      <c r="O131" s="404">
        <v>32</v>
      </c>
    </row>
    <row r="132" spans="1:15" s="238" customFormat="1" ht="15" customHeight="1" x14ac:dyDescent="0.25">
      <c r="B132" s="194" t="s">
        <v>303</v>
      </c>
      <c r="E132" s="409">
        <f>SUM(E128:E131)</f>
        <v>35856.400000000001</v>
      </c>
      <c r="F132" s="227">
        <f t="shared" ref="F132:O132" si="12">SUM(F128:F131)</f>
        <v>109.33999999999999</v>
      </c>
      <c r="G132" s="409">
        <f t="shared" si="12"/>
        <v>40777.699999999997</v>
      </c>
      <c r="H132" s="227">
        <f t="shared" si="12"/>
        <v>130.43</v>
      </c>
      <c r="I132" s="409">
        <f t="shared" si="12"/>
        <v>293767</v>
      </c>
      <c r="J132" s="227">
        <f t="shared" si="12"/>
        <v>1214.0999999999999</v>
      </c>
      <c r="K132" s="227">
        <f t="shared" si="12"/>
        <v>523.47</v>
      </c>
      <c r="L132" s="409">
        <f t="shared" si="12"/>
        <v>3820.84</v>
      </c>
      <c r="M132" s="409">
        <f t="shared" si="12"/>
        <v>3178.7</v>
      </c>
      <c r="N132" s="409">
        <f t="shared" si="12"/>
        <v>2988</v>
      </c>
      <c r="O132" s="409">
        <f t="shared" si="12"/>
        <v>39.9</v>
      </c>
    </row>
    <row r="133" spans="1:15" s="191" customFormat="1" ht="5.25" customHeight="1" x14ac:dyDescent="0.25">
      <c r="B133" s="238"/>
      <c r="E133" s="400"/>
      <c r="F133" s="400"/>
      <c r="G133" s="400"/>
      <c r="H133" s="400"/>
      <c r="I133" s="404"/>
      <c r="J133" s="216"/>
      <c r="K133" s="216"/>
      <c r="L133" s="404"/>
      <c r="M133" s="404"/>
      <c r="N133" s="404"/>
      <c r="O133" s="404"/>
    </row>
    <row r="134" spans="1:15" s="191" customFormat="1" ht="12.75" customHeight="1" x14ac:dyDescent="0.25">
      <c r="A134" s="194" t="s">
        <v>312</v>
      </c>
      <c r="B134" s="158"/>
      <c r="C134" s="158"/>
      <c r="E134" s="400"/>
      <c r="F134" s="400"/>
      <c r="G134" s="400"/>
      <c r="H134" s="400"/>
      <c r="I134" s="404"/>
      <c r="J134" s="216"/>
      <c r="K134" s="216"/>
      <c r="L134" s="404"/>
      <c r="M134" s="404"/>
      <c r="N134" s="404"/>
      <c r="O134" s="404"/>
    </row>
    <row r="135" spans="1:15" s="191" customFormat="1" ht="15" customHeight="1" x14ac:dyDescent="0.25">
      <c r="A135" s="158"/>
      <c r="B135" s="191" t="s">
        <v>35</v>
      </c>
      <c r="C135" s="191">
        <v>2311010000</v>
      </c>
      <c r="D135" s="191" t="s">
        <v>70</v>
      </c>
      <c r="E135" s="400"/>
      <c r="F135" s="400"/>
      <c r="G135" s="400"/>
      <c r="H135" s="400"/>
      <c r="I135" s="404"/>
      <c r="J135" s="216"/>
      <c r="K135" s="216"/>
      <c r="L135" s="404"/>
      <c r="M135" s="404">
        <v>320.7</v>
      </c>
      <c r="N135" s="404">
        <v>32.1</v>
      </c>
      <c r="O135" s="404"/>
    </row>
    <row r="136" spans="1:15" s="191" customFormat="1" ht="15" customHeight="1" x14ac:dyDescent="0.25">
      <c r="A136" s="158"/>
      <c r="B136" s="191" t="s">
        <v>36</v>
      </c>
      <c r="C136" s="191">
        <v>2311020001</v>
      </c>
      <c r="D136" s="191" t="s">
        <v>70</v>
      </c>
      <c r="E136" s="400"/>
      <c r="F136" s="400"/>
      <c r="G136" s="400"/>
      <c r="H136" s="400"/>
      <c r="I136" s="404"/>
      <c r="J136" s="216"/>
      <c r="K136" s="216"/>
      <c r="L136" s="404"/>
      <c r="M136" s="404">
        <v>7743.9</v>
      </c>
      <c r="N136" s="404">
        <v>774.4</v>
      </c>
      <c r="O136" s="404"/>
    </row>
    <row r="137" spans="1:15" s="191" customFormat="1" ht="15" customHeight="1" x14ac:dyDescent="0.25">
      <c r="A137" s="158"/>
      <c r="B137" s="191" t="s">
        <v>37</v>
      </c>
      <c r="C137" s="191">
        <v>2311030000</v>
      </c>
      <c r="D137" s="191" t="s">
        <v>70</v>
      </c>
      <c r="E137" s="400"/>
      <c r="F137" s="400"/>
      <c r="G137" s="400"/>
      <c r="H137" s="400"/>
      <c r="I137" s="404"/>
      <c r="J137" s="216"/>
      <c r="K137" s="216"/>
      <c r="L137" s="404"/>
      <c r="M137" s="404">
        <v>26966.5</v>
      </c>
      <c r="N137" s="404">
        <v>2696.7</v>
      </c>
      <c r="O137" s="404"/>
    </row>
    <row r="138" spans="1:15" s="191" customFormat="1" ht="12.75" customHeight="1" x14ac:dyDescent="0.25">
      <c r="A138" s="158"/>
      <c r="B138" s="191" t="s">
        <v>231</v>
      </c>
      <c r="C138" s="191">
        <v>2325000000</v>
      </c>
      <c r="D138" s="191" t="s">
        <v>70</v>
      </c>
      <c r="E138" s="397"/>
      <c r="F138" s="398"/>
      <c r="G138" s="399"/>
      <c r="H138" s="398"/>
      <c r="I138" s="404"/>
      <c r="J138" s="216"/>
      <c r="K138" s="216"/>
      <c r="L138" s="404"/>
      <c r="M138" s="404">
        <v>1999.8</v>
      </c>
      <c r="N138" s="404">
        <v>250</v>
      </c>
      <c r="O138" s="404"/>
    </row>
    <row r="139" spans="1:15" s="191" customFormat="1" ht="15" customHeight="1" x14ac:dyDescent="0.25">
      <c r="A139" s="158"/>
      <c r="B139" s="191" t="s">
        <v>232</v>
      </c>
      <c r="C139" s="191">
        <v>2294000000</v>
      </c>
      <c r="D139" s="191" t="s">
        <v>70</v>
      </c>
      <c r="E139" s="400"/>
      <c r="F139" s="400"/>
      <c r="G139" s="400"/>
      <c r="H139" s="400"/>
      <c r="I139" s="404"/>
      <c r="J139" s="216"/>
      <c r="K139" s="216"/>
      <c r="L139" s="404"/>
      <c r="M139" s="404">
        <v>12534.4</v>
      </c>
      <c r="N139" s="404">
        <v>3142</v>
      </c>
      <c r="O139" s="404"/>
    </row>
    <row r="140" spans="1:15" s="191" customFormat="1" ht="15" customHeight="1" x14ac:dyDescent="0.25">
      <c r="A140" s="158"/>
      <c r="B140" s="191" t="s">
        <v>233</v>
      </c>
      <c r="C140" s="191">
        <v>2296000000</v>
      </c>
      <c r="D140" s="191" t="s">
        <v>70</v>
      </c>
      <c r="E140" s="397"/>
      <c r="F140" s="398"/>
      <c r="G140" s="399"/>
      <c r="H140" s="398"/>
      <c r="I140" s="404"/>
      <c r="J140" s="216"/>
      <c r="K140" s="216"/>
      <c r="L140" s="404"/>
      <c r="M140" s="404">
        <v>32283.5</v>
      </c>
      <c r="N140" s="404">
        <v>3210.5</v>
      </c>
      <c r="O140" s="404"/>
    </row>
    <row r="141" spans="1:15" s="191" customFormat="1" ht="15" customHeight="1" x14ac:dyDescent="0.25">
      <c r="B141" s="191" t="s">
        <v>104</v>
      </c>
      <c r="C141" s="191">
        <v>2801000003</v>
      </c>
      <c r="D141" s="191" t="s">
        <v>69</v>
      </c>
      <c r="E141" s="402"/>
      <c r="F141" s="398"/>
      <c r="G141" s="399"/>
      <c r="H141" s="400"/>
      <c r="I141" s="404"/>
      <c r="J141" s="216"/>
      <c r="K141" s="216"/>
      <c r="L141" s="404"/>
      <c r="M141" s="404">
        <v>1003.8</v>
      </c>
      <c r="N141" s="404">
        <v>200.8</v>
      </c>
      <c r="O141" s="404"/>
    </row>
    <row r="142" spans="1:15" s="191" customFormat="1" ht="15" customHeight="1" x14ac:dyDescent="0.25">
      <c r="A142" s="158"/>
      <c r="B142" s="194" t="s">
        <v>106</v>
      </c>
      <c r="E142" s="400"/>
      <c r="F142" s="223"/>
      <c r="G142" s="400"/>
      <c r="H142" s="223"/>
      <c r="I142" s="404"/>
      <c r="J142" s="216"/>
      <c r="K142" s="216"/>
      <c r="L142" s="216"/>
      <c r="M142" s="387">
        <f>SUM(M135:M141)</f>
        <v>82852.600000000006</v>
      </c>
      <c r="N142" s="387">
        <f>SUM(N135:N141)</f>
        <v>10306.5</v>
      </c>
    </row>
    <row r="143" spans="1:15" s="191" customFormat="1" ht="4.1500000000000004" customHeight="1" x14ac:dyDescent="0.25">
      <c r="B143" s="194"/>
      <c r="E143" s="411"/>
      <c r="F143" s="223"/>
      <c r="G143" s="411"/>
      <c r="H143" s="223"/>
      <c r="I143" s="404"/>
      <c r="J143" s="216"/>
      <c r="K143" s="216"/>
      <c r="L143" s="216"/>
      <c r="M143" s="216"/>
      <c r="N143" s="401"/>
    </row>
    <row r="144" spans="1:15" s="97" customFormat="1" ht="4.1500000000000004" customHeight="1" x14ac:dyDescent="0.25">
      <c r="A144" s="345"/>
      <c r="B144" s="256"/>
      <c r="C144" s="345"/>
      <c r="D144" s="345"/>
      <c r="E144" s="346"/>
      <c r="F144" s="346"/>
      <c r="G144" s="346"/>
      <c r="H144" s="346"/>
      <c r="I144" s="346"/>
      <c r="J144" s="346"/>
      <c r="K144" s="346"/>
      <c r="L144" s="346"/>
      <c r="M144" s="346"/>
      <c r="N144" s="346"/>
      <c r="O144" s="346"/>
    </row>
    <row r="145" spans="1:15" s="147" customFormat="1" ht="18.75" customHeight="1" x14ac:dyDescent="0.2">
      <c r="A145" s="147" t="s">
        <v>245</v>
      </c>
      <c r="E145" s="419">
        <f>SUM(E8,E119,E126,E132,E142)</f>
        <v>150503.41999999998</v>
      </c>
      <c r="F145" s="419">
        <f t="shared" ref="F145:O145" si="13">SUM(F8,F119,F126,F132,F142)</f>
        <v>405.48895297076353</v>
      </c>
      <c r="G145" s="419">
        <f t="shared" si="13"/>
        <v>144675.99</v>
      </c>
      <c r="H145" s="419">
        <f t="shared" si="13"/>
        <v>385.41927837316632</v>
      </c>
      <c r="I145" s="419">
        <f t="shared" si="13"/>
        <v>801296.65</v>
      </c>
      <c r="J145" s="419">
        <f t="shared" si="13"/>
        <v>2162.674</v>
      </c>
      <c r="K145" s="419">
        <f t="shared" si="13"/>
        <v>2404.3732222222225</v>
      </c>
      <c r="L145" s="419">
        <f t="shared" si="13"/>
        <v>51751.75</v>
      </c>
      <c r="M145" s="419">
        <f t="shared" si="13"/>
        <v>107964.8</v>
      </c>
      <c r="N145" s="419">
        <f t="shared" si="13"/>
        <v>32793.75</v>
      </c>
      <c r="O145" s="419">
        <f t="shared" si="13"/>
        <v>20686.570000000003</v>
      </c>
    </row>
    <row r="146" spans="1:15" ht="17.25" customHeight="1" x14ac:dyDescent="0.25">
      <c r="A146" s="93"/>
      <c r="G146" s="195">
        <v>1.1499999999999999</v>
      </c>
      <c r="N146" s="162"/>
    </row>
    <row r="147" spans="1:15" ht="15" customHeight="1" x14ac:dyDescent="0.25">
      <c r="H147" s="88"/>
      <c r="N147" s="162"/>
    </row>
    <row r="148" spans="1:15" ht="15" customHeight="1" x14ac:dyDescent="0.25">
      <c r="H148" s="88"/>
      <c r="I148" s="88"/>
      <c r="N148" s="162"/>
    </row>
    <row r="149" spans="1:15" ht="15" customHeight="1" x14ac:dyDescent="0.25">
      <c r="H149" s="88"/>
      <c r="I149" s="88"/>
      <c r="N149" s="162"/>
    </row>
    <row r="150" spans="1:15" ht="15" customHeight="1" x14ac:dyDescent="0.25">
      <c r="H150" s="88"/>
      <c r="I150" s="88"/>
      <c r="N150" s="162"/>
    </row>
    <row r="151" spans="1:15" ht="15" customHeight="1" x14ac:dyDescent="0.25">
      <c r="H151" s="88"/>
      <c r="I151" s="88"/>
      <c r="N151" s="162"/>
    </row>
    <row r="152" spans="1:15" ht="15" customHeight="1" x14ac:dyDescent="0.25">
      <c r="H152" s="88"/>
      <c r="I152" s="88"/>
      <c r="N152" s="162"/>
    </row>
    <row r="153" spans="1:15" ht="15" customHeight="1" x14ac:dyDescent="0.25">
      <c r="H153" s="88"/>
      <c r="I153" s="88"/>
      <c r="N153" s="162"/>
    </row>
    <row r="154" spans="1:15" ht="15" customHeight="1" x14ac:dyDescent="0.25">
      <c r="C154" s="88"/>
      <c r="D154" s="88"/>
      <c r="H154" s="88"/>
      <c r="I154" s="88"/>
      <c r="N154" s="162"/>
    </row>
  </sheetData>
  <printOptions gridLines="1"/>
  <pageMargins left="0.5" right="0.45" top="0.25" bottom="0.25" header="0.3" footer="0.3"/>
  <pageSetup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showGridLines="0" workbookViewId="0">
      <selection activeCell="B1" sqref="B1"/>
    </sheetView>
  </sheetViews>
  <sheetFormatPr defaultColWidth="9.140625" defaultRowHeight="12.75" x14ac:dyDescent="0.2"/>
  <cols>
    <col min="1" max="1" width="3.42578125" style="144" customWidth="1"/>
    <col min="2" max="2" width="22.42578125" style="144" customWidth="1"/>
    <col min="3" max="3" width="10.85546875" style="144" customWidth="1"/>
    <col min="4" max="4" width="9.140625" style="150" customWidth="1"/>
    <col min="5" max="5" width="9.85546875" style="144" customWidth="1"/>
    <col min="6" max="6" width="9.140625" style="144" customWidth="1"/>
    <col min="7" max="7" width="10.42578125" style="144" customWidth="1"/>
    <col min="8" max="8" width="10.5703125" style="144" customWidth="1"/>
    <col min="9" max="9" width="9.140625" style="144" customWidth="1"/>
    <col min="10" max="10" width="1.28515625" style="144" customWidth="1"/>
    <col min="11" max="16384" width="9.140625" style="144"/>
  </cols>
  <sheetData>
    <row r="1" spans="1:11" ht="16.5" x14ac:dyDescent="0.3">
      <c r="A1" s="166" t="s">
        <v>293</v>
      </c>
      <c r="C1" s="91"/>
      <c r="D1" s="140"/>
      <c r="E1" s="91"/>
      <c r="F1" s="91"/>
      <c r="G1" s="91"/>
      <c r="H1" s="91"/>
      <c r="I1" s="91"/>
    </row>
    <row r="2" spans="1:11" ht="16.5" x14ac:dyDescent="0.3">
      <c r="A2" s="166" t="s">
        <v>316</v>
      </c>
      <c r="C2" s="91"/>
      <c r="D2" s="140"/>
      <c r="E2" s="91"/>
      <c r="F2" s="91"/>
      <c r="G2" s="91"/>
      <c r="H2" s="91"/>
      <c r="I2" s="91"/>
    </row>
    <row r="3" spans="1:11" ht="13.5" x14ac:dyDescent="0.25">
      <c r="A3" s="92"/>
      <c r="B3" s="88" t="s">
        <v>317</v>
      </c>
      <c r="C3" s="92"/>
      <c r="D3" s="89"/>
      <c r="E3" s="88"/>
      <c r="F3" s="92"/>
      <c r="G3" s="88"/>
      <c r="H3" s="88"/>
      <c r="I3" s="88"/>
      <c r="J3" s="92"/>
      <c r="K3" s="92"/>
    </row>
    <row r="4" spans="1:11" ht="13.5" x14ac:dyDescent="0.25">
      <c r="A4" s="88"/>
      <c r="B4" s="92"/>
      <c r="C4" s="92"/>
      <c r="D4" s="89"/>
      <c r="E4" s="88"/>
      <c r="F4" s="92"/>
      <c r="G4" s="88"/>
      <c r="H4" s="88"/>
      <c r="I4" s="88"/>
      <c r="J4" s="92"/>
      <c r="K4" s="92"/>
    </row>
    <row r="5" spans="1:11" ht="13.5" x14ac:dyDescent="0.25">
      <c r="A5" s="93" t="s">
        <v>350</v>
      </c>
      <c r="B5" s="286"/>
      <c r="C5" s="286"/>
      <c r="D5" s="287"/>
      <c r="E5" s="286"/>
      <c r="F5" s="286"/>
      <c r="G5" s="286"/>
      <c r="H5" s="286"/>
      <c r="I5" s="286"/>
      <c r="J5" s="92"/>
      <c r="K5" s="92"/>
    </row>
    <row r="6" spans="1:11" ht="13.5" x14ac:dyDescent="0.25">
      <c r="A6" s="167"/>
      <c r="B6" s="330"/>
      <c r="C6" s="171"/>
      <c r="D6" s="169"/>
      <c r="E6" s="171"/>
      <c r="F6" s="171"/>
      <c r="G6" s="167" t="s">
        <v>224</v>
      </c>
      <c r="H6" s="167"/>
      <c r="I6" s="167"/>
      <c r="J6" s="92"/>
      <c r="K6" s="92"/>
    </row>
    <row r="7" spans="1:11" ht="13.5" x14ac:dyDescent="0.25">
      <c r="A7" s="177" t="s">
        <v>330</v>
      </c>
      <c r="B7" s="167"/>
      <c r="C7" s="169" t="s">
        <v>133</v>
      </c>
      <c r="D7" s="169" t="s">
        <v>134</v>
      </c>
      <c r="E7" s="172" t="s">
        <v>0</v>
      </c>
      <c r="F7" s="169" t="s">
        <v>135</v>
      </c>
      <c r="G7" s="169" t="s">
        <v>133</v>
      </c>
      <c r="H7" s="172" t="s">
        <v>0</v>
      </c>
      <c r="I7" s="172" t="s">
        <v>135</v>
      </c>
      <c r="J7" s="92"/>
      <c r="K7" s="92"/>
    </row>
    <row r="8" spans="1:11" ht="13.5" x14ac:dyDescent="0.25">
      <c r="A8" s="160">
        <v>1</v>
      </c>
      <c r="B8" s="94" t="s">
        <v>160</v>
      </c>
      <c r="C8" s="123">
        <v>14.7</v>
      </c>
      <c r="D8" s="288">
        <f>SUM(C8/C14)</f>
        <v>5.5401035660176826E-3</v>
      </c>
      <c r="E8" s="289">
        <v>0.09</v>
      </c>
      <c r="F8" s="113">
        <f>SUM(E8/E14)</f>
        <v>1.6666666666666666E-2</v>
      </c>
      <c r="G8" s="123">
        <f>SUM(C8)</f>
        <v>14.7</v>
      </c>
      <c r="H8" s="289">
        <f>SUM(E8)</f>
        <v>0.09</v>
      </c>
      <c r="I8" s="113">
        <f>SUM(H8/H14)</f>
        <v>1.0332950631458093E-2</v>
      </c>
      <c r="J8" s="92"/>
      <c r="K8" s="92"/>
    </row>
    <row r="9" spans="1:11" ht="13.5" x14ac:dyDescent="0.25">
      <c r="A9" s="160">
        <v>2</v>
      </c>
      <c r="B9" s="94" t="s">
        <v>155</v>
      </c>
      <c r="C9" s="123">
        <v>1200.48</v>
      </c>
      <c r="D9" s="288">
        <f>SUM(C9/C14)</f>
        <v>0.45243425366890533</v>
      </c>
      <c r="E9" s="289">
        <v>1.2</v>
      </c>
      <c r="F9" s="113">
        <f>SUM(E9/E14)</f>
        <v>0.22222222222222221</v>
      </c>
      <c r="G9" s="123">
        <f>SUM(C9)</f>
        <v>1200.48</v>
      </c>
      <c r="H9" s="289">
        <f>SUM(E9)</f>
        <v>1.2</v>
      </c>
      <c r="I9" s="113">
        <f>SUM(H9/H14)</f>
        <v>0.13777267508610791</v>
      </c>
      <c r="J9" s="92"/>
      <c r="K9" s="92"/>
    </row>
    <row r="10" spans="1:11" ht="13.5" x14ac:dyDescent="0.25">
      <c r="A10" s="160">
        <v>3</v>
      </c>
      <c r="B10" s="94" t="s">
        <v>199</v>
      </c>
      <c r="C10" s="123">
        <v>178.8</v>
      </c>
      <c r="D10" s="288">
        <f>SUM(C10/C14)</f>
        <v>6.7385749496868153E-2</v>
      </c>
      <c r="E10" s="289">
        <v>0.1</v>
      </c>
      <c r="F10" s="113">
        <f>SUM(E10/E14)</f>
        <v>1.8518518518518517E-2</v>
      </c>
      <c r="G10" s="123">
        <f>SUM(C10)</f>
        <v>178.8</v>
      </c>
      <c r="H10" s="289">
        <f>SUM(E10)</f>
        <v>0.1</v>
      </c>
      <c r="I10" s="113">
        <f>SUM(H10/H14)</f>
        <v>1.1481056257175659E-2</v>
      </c>
      <c r="J10" s="92"/>
      <c r="K10" s="92"/>
    </row>
    <row r="11" spans="1:11" ht="13.5" x14ac:dyDescent="0.25">
      <c r="A11" s="160">
        <v>4</v>
      </c>
      <c r="B11" s="94" t="s">
        <v>2</v>
      </c>
      <c r="C11" s="123">
        <v>1259.4000000000001</v>
      </c>
      <c r="D11" s="288">
        <f>SUM(C11/C14)</f>
        <v>0.47463989326820888</v>
      </c>
      <c r="E11" s="289">
        <v>4.01</v>
      </c>
      <c r="F11" s="113">
        <f>SUM(E11/E14)</f>
        <v>0.74259259259259247</v>
      </c>
      <c r="G11" s="123">
        <f>SUM(C11)</f>
        <v>1259.4000000000001</v>
      </c>
      <c r="H11" s="289">
        <f>SUM(E11)</f>
        <v>4.01</v>
      </c>
      <c r="I11" s="113">
        <f>SUM(H11/H14)</f>
        <v>0.46039035591274391</v>
      </c>
      <c r="J11" s="92"/>
      <c r="K11" s="92"/>
    </row>
    <row r="12" spans="1:11" ht="13.5" x14ac:dyDescent="0.25">
      <c r="A12" s="290">
        <v>5</v>
      </c>
      <c r="B12" s="291" t="s">
        <v>287</v>
      </c>
      <c r="C12" s="292"/>
      <c r="D12" s="293"/>
      <c r="E12" s="294"/>
      <c r="F12" s="295"/>
      <c r="G12" s="296">
        <v>540.62</v>
      </c>
      <c r="H12" s="297">
        <v>3.31</v>
      </c>
      <c r="I12" s="295">
        <f>SUM(H12/H14)</f>
        <v>0.3800229621125143</v>
      </c>
      <c r="J12" s="92"/>
      <c r="K12" s="92"/>
    </row>
    <row r="13" spans="1:11" ht="13.5" x14ac:dyDescent="0.25">
      <c r="A13" s="93"/>
      <c r="B13" s="291" t="s">
        <v>136</v>
      </c>
      <c r="C13" s="292" t="s">
        <v>137</v>
      </c>
      <c r="D13" s="292" t="s">
        <v>137</v>
      </c>
      <c r="E13" s="298" t="s">
        <v>137</v>
      </c>
      <c r="F13" s="299" t="s">
        <v>137</v>
      </c>
      <c r="G13" s="292" t="s">
        <v>137</v>
      </c>
      <c r="H13" s="300" t="s">
        <v>138</v>
      </c>
      <c r="I13" s="300" t="s">
        <v>138</v>
      </c>
      <c r="J13" s="92"/>
      <c r="K13" s="92"/>
    </row>
    <row r="14" spans="1:11" s="147" customFormat="1" ht="13.5" x14ac:dyDescent="0.25">
      <c r="A14" s="374"/>
      <c r="B14" s="375" t="s">
        <v>337</v>
      </c>
      <c r="C14" s="124">
        <f>SUM(C8:C11)</f>
        <v>2653.38</v>
      </c>
      <c r="D14" s="376">
        <f>SUM(D8:D11)</f>
        <v>1</v>
      </c>
      <c r="E14" s="302">
        <f>SUM(E8:E11)</f>
        <v>5.4</v>
      </c>
      <c r="F14" s="319">
        <f>SUM(F8:F11)</f>
        <v>0.99999999999999989</v>
      </c>
      <c r="G14" s="350">
        <f>SUM(G8:G12)</f>
        <v>3194</v>
      </c>
      <c r="H14" s="377">
        <f>SUM(H8:H12)</f>
        <v>8.7100000000000009</v>
      </c>
      <c r="I14" s="378">
        <f>SUM(H14/H14)</f>
        <v>1</v>
      </c>
      <c r="J14" s="88"/>
      <c r="K14" s="88"/>
    </row>
    <row r="15" spans="1:11" s="147" customFormat="1" ht="13.5" x14ac:dyDescent="0.25">
      <c r="A15" s="88"/>
      <c r="B15" s="87" t="s">
        <v>338</v>
      </c>
      <c r="C15" s="124">
        <v>150503.4</v>
      </c>
      <c r="D15" s="376"/>
      <c r="E15" s="302">
        <v>405.5</v>
      </c>
      <c r="F15" s="319"/>
      <c r="G15" s="379">
        <v>227675</v>
      </c>
      <c r="H15" s="380">
        <v>934.2</v>
      </c>
      <c r="I15" s="319"/>
      <c r="J15" s="88"/>
      <c r="K15" s="88"/>
    </row>
    <row r="16" spans="1:11" s="147" customFormat="1" ht="13.5" x14ac:dyDescent="0.25">
      <c r="A16" s="88"/>
      <c r="B16" s="87" t="s">
        <v>339</v>
      </c>
      <c r="C16" s="381">
        <f>SUM(C14/C15)</f>
        <v>1.7630033607214192E-2</v>
      </c>
      <c r="D16" s="376"/>
      <c r="E16" s="381">
        <f>SUM(E14/E15)</f>
        <v>1.3316892725030827E-2</v>
      </c>
      <c r="F16" s="319"/>
      <c r="G16" s="381">
        <f>SUM(G14/G15)</f>
        <v>1.4028769078730647E-2</v>
      </c>
      <c r="H16" s="381">
        <f>SUM(H14/H15)</f>
        <v>9.3234853350460285E-3</v>
      </c>
      <c r="I16" s="319"/>
      <c r="J16" s="88"/>
      <c r="K16" s="88"/>
    </row>
    <row r="17" spans="1:11" ht="13.5" x14ac:dyDescent="0.25">
      <c r="A17" s="167"/>
      <c r="B17" s="184"/>
      <c r="C17" s="186"/>
      <c r="D17" s="168"/>
      <c r="E17" s="331"/>
      <c r="F17" s="332"/>
      <c r="G17" s="333" t="s">
        <v>140</v>
      </c>
      <c r="H17" s="334"/>
      <c r="I17" s="167"/>
      <c r="J17" s="92"/>
      <c r="K17" s="92"/>
    </row>
    <row r="18" spans="1:11" ht="13.5" x14ac:dyDescent="0.25">
      <c r="A18" s="177" t="s">
        <v>331</v>
      </c>
      <c r="B18" s="171"/>
      <c r="C18" s="336" t="s">
        <v>141</v>
      </c>
      <c r="D18" s="169" t="s">
        <v>134</v>
      </c>
      <c r="E18" s="176" t="s">
        <v>142</v>
      </c>
      <c r="F18" s="169" t="s">
        <v>135</v>
      </c>
      <c r="G18" s="336" t="s">
        <v>143</v>
      </c>
      <c r="H18" s="337" t="s">
        <v>0</v>
      </c>
      <c r="I18" s="335"/>
      <c r="J18" s="92"/>
      <c r="K18" s="92"/>
    </row>
    <row r="19" spans="1:11" ht="13.5" x14ac:dyDescent="0.25">
      <c r="A19" s="160">
        <v>1</v>
      </c>
      <c r="B19" s="94" t="s">
        <v>160</v>
      </c>
      <c r="C19" s="123">
        <v>115.5</v>
      </c>
      <c r="D19" s="288">
        <f>SUM(C19/C25)</f>
        <v>4.5223179326546591E-2</v>
      </c>
      <c r="E19" s="289">
        <v>0.67</v>
      </c>
      <c r="F19" s="113">
        <f>SUM(E19/E25)</f>
        <v>9.041835357624832E-2</v>
      </c>
      <c r="G19" s="123">
        <f>SUM(C19)</f>
        <v>115.5</v>
      </c>
      <c r="H19" s="306">
        <v>7.0000000000000007E-2</v>
      </c>
      <c r="I19" s="307"/>
      <c r="J19" s="92"/>
      <c r="K19" s="92"/>
    </row>
    <row r="20" spans="1:11" ht="13.5" x14ac:dyDescent="0.25">
      <c r="A20" s="160">
        <v>2</v>
      </c>
      <c r="B20" s="94" t="s">
        <v>155</v>
      </c>
      <c r="C20" s="123">
        <v>97.1</v>
      </c>
      <c r="D20" s="288">
        <f>SUM(C20/C25)</f>
        <v>3.801879404855129E-2</v>
      </c>
      <c r="E20" s="289">
        <v>0.06</v>
      </c>
      <c r="F20" s="113">
        <f>SUM(E20/E25)</f>
        <v>8.0971659919028341E-3</v>
      </c>
      <c r="G20" s="308">
        <f>SUM(C20)</f>
        <v>97.1</v>
      </c>
      <c r="H20" s="306">
        <f>SUM(E20)</f>
        <v>0.06</v>
      </c>
      <c r="I20" s="307"/>
      <c r="J20" s="92"/>
      <c r="K20" s="92"/>
    </row>
    <row r="21" spans="1:11" ht="13.5" x14ac:dyDescent="0.25">
      <c r="A21" s="160">
        <v>3</v>
      </c>
      <c r="B21" s="94" t="s">
        <v>199</v>
      </c>
      <c r="C21" s="123">
        <v>204</v>
      </c>
      <c r="D21" s="288">
        <f>SUM(C21/C25)</f>
        <v>7.9874706342991389E-2</v>
      </c>
      <c r="E21" s="289">
        <v>0.21</v>
      </c>
      <c r="F21" s="113">
        <f>SUM(E21/E25)</f>
        <v>2.8340080971659916E-2</v>
      </c>
      <c r="G21" s="308">
        <f>SUM(C21)</f>
        <v>204</v>
      </c>
      <c r="H21" s="306">
        <f>SUM(E21)</f>
        <v>0.21</v>
      </c>
      <c r="I21" s="307"/>
      <c r="J21" s="92"/>
      <c r="K21" s="92"/>
    </row>
    <row r="22" spans="1:11" ht="13.5" x14ac:dyDescent="0.25">
      <c r="A22" s="160">
        <v>4</v>
      </c>
      <c r="B22" s="94" t="s">
        <v>2</v>
      </c>
      <c r="C22" s="123">
        <v>2137.4</v>
      </c>
      <c r="D22" s="288">
        <f>SUM(C22/C25)</f>
        <v>0.83688332028191081</v>
      </c>
      <c r="E22" s="289">
        <v>6.47</v>
      </c>
      <c r="F22" s="113">
        <f>SUM(E22/E25)</f>
        <v>0.87314439946018885</v>
      </c>
      <c r="G22" s="308">
        <f>SUM(C22)</f>
        <v>2137.4</v>
      </c>
      <c r="H22" s="306">
        <f>SUM(E22)</f>
        <v>6.47</v>
      </c>
      <c r="I22" s="307"/>
      <c r="J22" s="92"/>
      <c r="K22" s="92"/>
    </row>
    <row r="23" spans="1:11" ht="13.5" x14ac:dyDescent="0.25">
      <c r="A23" s="290">
        <v>5</v>
      </c>
      <c r="B23" s="291" t="s">
        <v>287</v>
      </c>
      <c r="C23" s="309"/>
      <c r="D23" s="293"/>
      <c r="E23" s="310"/>
      <c r="F23" s="295"/>
      <c r="G23" s="296">
        <v>48.28</v>
      </c>
      <c r="H23" s="311">
        <v>0.19</v>
      </c>
      <c r="I23" s="312"/>
      <c r="J23" s="92"/>
      <c r="K23" s="92"/>
    </row>
    <row r="24" spans="1:11" ht="13.5" x14ac:dyDescent="0.25">
      <c r="A24" s="92"/>
      <c r="B24" s="94" t="s">
        <v>144</v>
      </c>
      <c r="C24" s="123" t="s">
        <v>145</v>
      </c>
      <c r="D24" s="123" t="s">
        <v>137</v>
      </c>
      <c r="E24" s="107" t="s">
        <v>145</v>
      </c>
      <c r="F24" s="313" t="s">
        <v>146</v>
      </c>
      <c r="G24" s="314" t="s">
        <v>146</v>
      </c>
      <c r="H24" s="315" t="s">
        <v>146</v>
      </c>
      <c r="I24" s="307"/>
      <c r="J24" s="92"/>
      <c r="K24" s="92"/>
    </row>
    <row r="25" spans="1:11" s="147" customFormat="1" ht="13.5" x14ac:dyDescent="0.25">
      <c r="A25" s="88"/>
      <c r="B25" s="375" t="s">
        <v>337</v>
      </c>
      <c r="C25" s="316">
        <f>SUM(C19:C22)</f>
        <v>2554</v>
      </c>
      <c r="D25" s="376">
        <f>SUM(D19:D22)</f>
        <v>1</v>
      </c>
      <c r="E25" s="302">
        <f>SUM(E19:E22)</f>
        <v>7.41</v>
      </c>
      <c r="F25" s="319">
        <f>SUM(F19:F23)</f>
        <v>0.99999999999999989</v>
      </c>
      <c r="G25" s="356">
        <f>SUM(G19:G23)</f>
        <v>2602.2800000000002</v>
      </c>
      <c r="H25" s="324">
        <f>SUM(H19:H23)</f>
        <v>7</v>
      </c>
      <c r="I25" s="305"/>
      <c r="J25" s="88"/>
      <c r="K25" s="88"/>
    </row>
    <row r="26" spans="1:11" s="147" customFormat="1" ht="13.5" x14ac:dyDescent="0.25">
      <c r="A26" s="88"/>
      <c r="B26" s="87" t="s">
        <v>338</v>
      </c>
      <c r="C26" s="316">
        <v>144676</v>
      </c>
      <c r="D26" s="376"/>
      <c r="E26" s="302">
        <v>385.4</v>
      </c>
      <c r="F26" s="319"/>
      <c r="G26" s="356">
        <v>145615</v>
      </c>
      <c r="H26" s="324">
        <v>389.4</v>
      </c>
      <c r="I26" s="305"/>
      <c r="J26" s="88"/>
      <c r="K26" s="88"/>
    </row>
    <row r="27" spans="1:11" s="147" customFormat="1" ht="13.5" x14ac:dyDescent="0.25">
      <c r="A27" s="88"/>
      <c r="B27" s="87" t="s">
        <v>339</v>
      </c>
      <c r="C27" s="381">
        <f>SUM(C25/C26)</f>
        <v>1.765323896154165E-2</v>
      </c>
      <c r="D27" s="376"/>
      <c r="E27" s="381">
        <f>SUM(E25/E26)</f>
        <v>1.9226777374156723E-2</v>
      </c>
      <c r="F27" s="319"/>
      <c r="G27" s="381">
        <f>SUM(G25/G26)</f>
        <v>1.787096109604093E-2</v>
      </c>
      <c r="H27" s="381">
        <f>SUM(H25/H26)</f>
        <v>1.7976373908577301E-2</v>
      </c>
      <c r="I27" s="305"/>
      <c r="J27" s="88"/>
      <c r="K27" s="88"/>
    </row>
    <row r="28" spans="1:11" ht="13.5" x14ac:dyDescent="0.25">
      <c r="A28" s="88"/>
      <c r="B28" s="94"/>
      <c r="C28" s="318"/>
      <c r="D28" s="89"/>
      <c r="E28" s="289"/>
      <c r="F28" s="319"/>
      <c r="G28" s="96"/>
      <c r="H28" s="320"/>
      <c r="I28" s="305"/>
      <c r="J28" s="92"/>
      <c r="K28" s="92"/>
    </row>
    <row r="29" spans="1:11" ht="13.5" x14ac:dyDescent="0.25">
      <c r="A29" s="177" t="s">
        <v>332</v>
      </c>
      <c r="B29" s="171"/>
      <c r="C29" s="336" t="s">
        <v>3</v>
      </c>
      <c r="D29" s="169" t="s">
        <v>134</v>
      </c>
      <c r="E29" s="176" t="s">
        <v>0</v>
      </c>
      <c r="F29" s="169" t="s">
        <v>135</v>
      </c>
      <c r="G29" s="176"/>
      <c r="H29" s="176"/>
      <c r="I29" s="338"/>
      <c r="J29" s="92"/>
      <c r="K29" s="92"/>
    </row>
    <row r="30" spans="1:11" ht="13.5" x14ac:dyDescent="0.25">
      <c r="A30" s="160">
        <v>1</v>
      </c>
      <c r="B30" s="94" t="s">
        <v>154</v>
      </c>
      <c r="C30" s="123">
        <v>38.9</v>
      </c>
      <c r="D30" s="288">
        <f>SUM(C30/C35)</f>
        <v>3.1675460882027232E-3</v>
      </c>
      <c r="E30" s="289">
        <v>0.23</v>
      </c>
      <c r="F30" s="113">
        <f>SUM(E30/E35)</f>
        <v>8.70882241575161E-3</v>
      </c>
      <c r="G30" s="304"/>
      <c r="H30" s="321"/>
      <c r="I30" s="307"/>
      <c r="J30" s="92"/>
      <c r="K30" s="92"/>
    </row>
    <row r="31" spans="1:11" ht="13.5" x14ac:dyDescent="0.25">
      <c r="A31" s="160">
        <v>2</v>
      </c>
      <c r="B31" s="94" t="s">
        <v>155</v>
      </c>
      <c r="C31" s="123">
        <v>4219.1000000000004</v>
      </c>
      <c r="D31" s="288">
        <f>SUM(C31/C35)</f>
        <v>0.34355253729398744</v>
      </c>
      <c r="E31" s="289">
        <v>0.84</v>
      </c>
      <c r="F31" s="113">
        <f>SUM(E31/E35)</f>
        <v>3.1806134040136311E-2</v>
      </c>
      <c r="G31" s="304"/>
      <c r="H31" s="321"/>
      <c r="I31" s="307"/>
      <c r="J31" s="92"/>
      <c r="K31" s="92"/>
    </row>
    <row r="32" spans="1:11" ht="13.5" x14ac:dyDescent="0.25">
      <c r="A32" s="99">
        <v>3</v>
      </c>
      <c r="B32" s="94" t="s">
        <v>199</v>
      </c>
      <c r="C32" s="123">
        <v>1772.9</v>
      </c>
      <c r="D32" s="288">
        <f>SUM(C32/C35)</f>
        <v>0.14436355937723927</v>
      </c>
      <c r="E32" s="289">
        <v>1</v>
      </c>
      <c r="F32" s="113">
        <f>SUM(E32/E35)</f>
        <v>3.7864445285876562E-2</v>
      </c>
      <c r="G32" s="308"/>
      <c r="H32" s="321"/>
      <c r="I32" s="307"/>
      <c r="J32" s="92"/>
      <c r="K32" s="92"/>
    </row>
    <row r="33" spans="1:11" ht="13.5" x14ac:dyDescent="0.25">
      <c r="A33" s="160">
        <v>4</v>
      </c>
      <c r="B33" s="94" t="s">
        <v>2</v>
      </c>
      <c r="C33" s="123">
        <v>6249.9</v>
      </c>
      <c r="D33" s="288">
        <f>SUM(C33/C35)</f>
        <v>0.5089163572405706</v>
      </c>
      <c r="E33" s="289">
        <v>24.34</v>
      </c>
      <c r="F33" s="113">
        <f>SUM(E33/E35)</f>
        <v>0.9216205982582355</v>
      </c>
      <c r="G33" s="308"/>
      <c r="H33" s="321"/>
      <c r="I33" s="307"/>
      <c r="J33" s="92"/>
      <c r="K33" s="92"/>
    </row>
    <row r="34" spans="1:11" ht="13.5" x14ac:dyDescent="0.25">
      <c r="A34" s="92"/>
      <c r="B34" s="94" t="s">
        <v>136</v>
      </c>
      <c r="C34" s="123" t="s">
        <v>148</v>
      </c>
      <c r="D34" s="123" t="s">
        <v>137</v>
      </c>
      <c r="E34" s="107" t="s">
        <v>148</v>
      </c>
      <c r="F34" s="313" t="s">
        <v>146</v>
      </c>
      <c r="G34" s="301"/>
      <c r="H34" s="301"/>
      <c r="I34" s="313"/>
      <c r="J34" s="92"/>
      <c r="K34" s="92"/>
    </row>
    <row r="35" spans="1:11" s="147" customFormat="1" ht="13.5" x14ac:dyDescent="0.25">
      <c r="A35" s="88"/>
      <c r="B35" s="375" t="s">
        <v>337</v>
      </c>
      <c r="C35" s="316">
        <f>SUM(C30:C33)</f>
        <v>12280.8</v>
      </c>
      <c r="D35" s="376">
        <f>SUM(D30:D33)</f>
        <v>1</v>
      </c>
      <c r="E35" s="302">
        <f>SUM(E30:E33)</f>
        <v>26.41</v>
      </c>
      <c r="F35" s="319">
        <f>SUM(F30:F33)</f>
        <v>1</v>
      </c>
      <c r="G35" s="316"/>
      <c r="H35" s="319"/>
      <c r="I35" s="319"/>
      <c r="J35" s="88"/>
      <c r="K35" s="88"/>
    </row>
    <row r="36" spans="1:11" s="147" customFormat="1" ht="13.5" x14ac:dyDescent="0.25">
      <c r="A36" s="382"/>
      <c r="B36" s="87" t="s">
        <v>338</v>
      </c>
      <c r="C36" s="322">
        <v>801297</v>
      </c>
      <c r="D36" s="323"/>
      <c r="E36" s="324">
        <v>2162.6999999999998</v>
      </c>
      <c r="F36" s="378"/>
      <c r="G36" s="325"/>
      <c r="H36" s="383"/>
      <c r="I36" s="384"/>
      <c r="J36" s="88"/>
      <c r="K36" s="88"/>
    </row>
    <row r="37" spans="1:11" s="147" customFormat="1" ht="13.5" x14ac:dyDescent="0.25">
      <c r="A37" s="374"/>
      <c r="B37" s="87" t="s">
        <v>339</v>
      </c>
      <c r="C37" s="381">
        <f>SUM(C35/C36)</f>
        <v>1.532615247529942E-2</v>
      </c>
      <c r="D37" s="322"/>
      <c r="E37" s="381">
        <f>SUM(E35/E36)</f>
        <v>1.22115873676423E-2</v>
      </c>
      <c r="F37" s="385"/>
      <c r="G37" s="386"/>
      <c r="H37" s="386"/>
      <c r="I37" s="385"/>
      <c r="J37" s="88"/>
      <c r="K37" s="88"/>
    </row>
    <row r="38" spans="1:11" ht="13.5" x14ac:dyDescent="0.25">
      <c r="A38" s="93"/>
      <c r="B38" s="291"/>
      <c r="C38" s="317"/>
      <c r="D38" s="328"/>
      <c r="E38" s="294"/>
      <c r="F38" s="93"/>
      <c r="G38" s="317"/>
      <c r="H38" s="93"/>
      <c r="I38" s="295"/>
      <c r="J38" s="92"/>
      <c r="K38" s="92"/>
    </row>
    <row r="39" spans="1:11" ht="13.5" x14ac:dyDescent="0.25">
      <c r="A39" s="339"/>
      <c r="B39" s="340"/>
      <c r="C39" s="341"/>
      <c r="D39" s="342"/>
      <c r="E39" s="343"/>
      <c r="F39" s="339"/>
      <c r="G39" s="343"/>
      <c r="H39" s="339"/>
      <c r="I39" s="344"/>
      <c r="J39" s="92"/>
      <c r="K39" s="92"/>
    </row>
    <row r="40" spans="1:11" ht="16.5" x14ac:dyDescent="0.3">
      <c r="A40" s="267"/>
      <c r="B40" s="138"/>
      <c r="C40" s="138"/>
      <c r="D40" s="272"/>
      <c r="F40" s="261"/>
      <c r="G40" s="261"/>
      <c r="I40" s="271"/>
    </row>
    <row r="41" spans="1:11" ht="16.5" x14ac:dyDescent="0.3">
      <c r="B41" s="138"/>
      <c r="C41" s="261"/>
      <c r="D41" s="261"/>
      <c r="E41" s="148"/>
      <c r="F41" s="273"/>
      <c r="G41" s="274"/>
    </row>
    <row r="42" spans="1:11" ht="16.5" x14ac:dyDescent="0.3">
      <c r="A42" s="268"/>
      <c r="B42" s="269"/>
      <c r="C42" s="275"/>
      <c r="D42" s="274"/>
      <c r="E42" s="148"/>
      <c r="F42" s="273"/>
      <c r="G42" s="274"/>
    </row>
    <row r="43" spans="1:11" ht="16.5" x14ac:dyDescent="0.3">
      <c r="A43" s="268"/>
      <c r="B43" s="269"/>
      <c r="C43" s="275"/>
      <c r="D43" s="274"/>
      <c r="E43" s="148"/>
      <c r="F43" s="273"/>
      <c r="G43" s="274"/>
    </row>
    <row r="44" spans="1:11" ht="16.5" x14ac:dyDescent="0.3">
      <c r="A44" s="272"/>
      <c r="B44" s="269"/>
      <c r="C44" s="275"/>
      <c r="D44" s="274"/>
      <c r="E44" s="148"/>
      <c r="F44" s="273"/>
      <c r="G44" s="274"/>
    </row>
    <row r="45" spans="1:11" ht="16.5" x14ac:dyDescent="0.3">
      <c r="A45" s="268"/>
      <c r="B45" s="269"/>
      <c r="C45" s="275"/>
      <c r="D45" s="274"/>
      <c r="E45" s="148"/>
      <c r="F45" s="276"/>
      <c r="G45" s="274"/>
    </row>
    <row r="46" spans="1:11" ht="16.5" x14ac:dyDescent="0.3">
      <c r="A46" s="268"/>
      <c r="B46" s="269"/>
      <c r="C46" s="277"/>
      <c r="D46" s="270"/>
      <c r="E46" s="148"/>
      <c r="F46" s="276"/>
      <c r="G46" s="274"/>
    </row>
    <row r="47" spans="1:11" ht="16.5" x14ac:dyDescent="0.3">
      <c r="A47" s="138"/>
      <c r="B47" s="269"/>
      <c r="C47" s="278"/>
      <c r="D47" s="279"/>
      <c r="E47" s="280"/>
      <c r="F47" s="281"/>
      <c r="G47" s="282"/>
    </row>
    <row r="48" spans="1:11" ht="16.5" x14ac:dyDescent="0.3">
      <c r="A48" s="138"/>
      <c r="B48" s="138"/>
      <c r="C48" s="275"/>
      <c r="D48" s="283"/>
      <c r="E48" s="166"/>
      <c r="F48" s="278"/>
      <c r="G48" s="284"/>
    </row>
    <row r="49" spans="1:9" ht="16.5" x14ac:dyDescent="0.3">
      <c r="A49" s="138"/>
      <c r="B49" s="138"/>
      <c r="C49" s="275"/>
      <c r="D49" s="283"/>
      <c r="E49" s="166"/>
      <c r="G49" s="278"/>
      <c r="H49" s="284"/>
    </row>
    <row r="50" spans="1:9" ht="16.5" x14ac:dyDescent="0.3">
      <c r="A50" s="138"/>
      <c r="B50" s="138"/>
      <c r="C50" s="261"/>
      <c r="D50" s="261"/>
      <c r="F50" s="261"/>
      <c r="G50" s="261"/>
    </row>
    <row r="51" spans="1:9" ht="16.5" x14ac:dyDescent="0.3">
      <c r="A51" s="268"/>
      <c r="B51" s="269"/>
      <c r="C51" s="275"/>
      <c r="D51" s="274"/>
      <c r="E51" s="138"/>
      <c r="F51" s="275"/>
      <c r="G51" s="274"/>
      <c r="H51" s="138"/>
      <c r="I51" s="138"/>
    </row>
    <row r="52" spans="1:9" ht="16.5" x14ac:dyDescent="0.3">
      <c r="A52" s="268"/>
      <c r="B52" s="269"/>
      <c r="C52" s="275"/>
      <c r="D52" s="150">
        <v>1.1599999999999999</v>
      </c>
      <c r="E52" s="138"/>
      <c r="F52" s="275"/>
      <c r="G52" s="274"/>
      <c r="H52" s="138"/>
      <c r="I52" s="138"/>
    </row>
    <row r="53" spans="1:9" ht="16.5" x14ac:dyDescent="0.3">
      <c r="A53" s="272"/>
      <c r="B53" s="269"/>
      <c r="C53" s="275"/>
      <c r="D53" s="274"/>
      <c r="E53" s="138"/>
      <c r="F53" s="285"/>
      <c r="G53" s="274"/>
      <c r="H53" s="138"/>
      <c r="I53" s="138"/>
    </row>
    <row r="54" spans="1:9" ht="16.5" x14ac:dyDescent="0.3">
      <c r="A54" s="268"/>
      <c r="B54" s="269"/>
      <c r="C54" s="275"/>
      <c r="D54" s="274"/>
      <c r="E54" s="138"/>
      <c r="F54" s="285"/>
      <c r="G54" s="274"/>
      <c r="H54" s="138"/>
      <c r="I54" s="138"/>
    </row>
    <row r="55" spans="1:9" ht="16.5" x14ac:dyDescent="0.3">
      <c r="A55" s="268"/>
      <c r="B55" s="269"/>
      <c r="C55" s="275"/>
      <c r="D55" s="274"/>
      <c r="E55" s="138"/>
      <c r="F55" s="285"/>
      <c r="G55" s="274"/>
      <c r="H55" s="138"/>
      <c r="I55" s="138"/>
    </row>
    <row r="56" spans="1:9" ht="16.5" x14ac:dyDescent="0.3">
      <c r="A56" s="268"/>
      <c r="B56" s="269"/>
      <c r="C56" s="275"/>
      <c r="D56" s="144"/>
      <c r="E56" s="138"/>
      <c r="F56" s="285"/>
      <c r="G56" s="274"/>
      <c r="H56" s="138"/>
      <c r="I56" s="138"/>
    </row>
    <row r="57" spans="1:9" ht="16.5" x14ac:dyDescent="0.3">
      <c r="A57" s="268"/>
      <c r="B57" s="269"/>
      <c r="C57" s="275"/>
      <c r="E57" s="138"/>
      <c r="F57" s="285"/>
      <c r="G57" s="274"/>
      <c r="H57" s="138"/>
      <c r="I57" s="138"/>
    </row>
    <row r="58" spans="1:9" ht="16.5" x14ac:dyDescent="0.3">
      <c r="A58" s="268"/>
      <c r="B58" s="269"/>
      <c r="C58" s="270"/>
      <c r="D58" s="270"/>
      <c r="E58" s="138"/>
      <c r="F58" s="270"/>
      <c r="G58" s="270"/>
      <c r="H58" s="138"/>
      <c r="I58" s="138"/>
    </row>
    <row r="59" spans="1:9" ht="16.5" x14ac:dyDescent="0.3">
      <c r="A59" s="138"/>
      <c r="B59" s="269"/>
      <c r="C59" s="278"/>
      <c r="D59" s="279"/>
      <c r="E59" s="138"/>
      <c r="F59" s="278"/>
      <c r="G59" s="284"/>
      <c r="H59" s="138"/>
      <c r="I59" s="138"/>
    </row>
    <row r="62" spans="1:9" x14ac:dyDescent="0.2">
      <c r="C62" s="261"/>
      <c r="D62" s="261"/>
    </row>
    <row r="63" spans="1:9" ht="16.5" x14ac:dyDescent="0.3">
      <c r="A63" s="268"/>
      <c r="B63" s="269"/>
      <c r="C63" s="273"/>
      <c r="D63" s="274"/>
    </row>
    <row r="64" spans="1:9" ht="16.5" x14ac:dyDescent="0.3">
      <c r="A64" s="268"/>
      <c r="B64" s="269"/>
      <c r="C64" s="283"/>
      <c r="D64" s="274"/>
    </row>
    <row r="65" spans="1:4" ht="16.5" x14ac:dyDescent="0.3">
      <c r="A65" s="268"/>
      <c r="B65" s="269"/>
      <c r="C65" s="283"/>
      <c r="D65" s="274"/>
    </row>
    <row r="66" spans="1:4" ht="16.5" x14ac:dyDescent="0.3">
      <c r="A66" s="268"/>
      <c r="B66" s="269"/>
      <c r="C66" s="283"/>
      <c r="D66" s="274"/>
    </row>
    <row r="67" spans="1:4" ht="16.5" x14ac:dyDescent="0.3">
      <c r="A67" s="272"/>
      <c r="B67" s="269"/>
      <c r="C67" s="277"/>
      <c r="D67" s="274"/>
    </row>
    <row r="68" spans="1:4" ht="16.5" x14ac:dyDescent="0.3">
      <c r="A68" s="268"/>
      <c r="B68" s="269"/>
      <c r="C68" s="276"/>
      <c r="D68" s="274"/>
    </row>
    <row r="69" spans="1:4" ht="16.5" x14ac:dyDescent="0.3">
      <c r="A69" s="268"/>
      <c r="B69" s="269"/>
      <c r="C69" s="270"/>
      <c r="D69" s="139"/>
    </row>
    <row r="70" spans="1:4" ht="16.5" x14ac:dyDescent="0.3">
      <c r="A70" s="138"/>
      <c r="B70" s="269"/>
      <c r="C70" s="278"/>
      <c r="D70" s="284"/>
    </row>
  </sheetData>
  <printOptions gridLines="1"/>
  <pageMargins left="0.45" right="0.45" top="0.5" bottom="0.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3"/>
  <sheetViews>
    <sheetView showGridLines="0" zoomScale="90" zoomScaleNormal="90" workbookViewId="0">
      <pane ySplit="5" topLeftCell="A6" activePane="bottomLeft" state="frozen"/>
      <selection pane="bottomLeft" activeCell="B47" sqref="B47"/>
    </sheetView>
  </sheetViews>
  <sheetFormatPr defaultColWidth="8.85546875" defaultRowHeight="15" customHeight="1" x14ac:dyDescent="0.2"/>
  <cols>
    <col min="1" max="1" width="2.42578125" style="144" customWidth="1"/>
    <col min="2" max="2" width="27" style="144" customWidth="1"/>
    <col min="3" max="3" width="11.140625" style="144" customWidth="1"/>
    <col min="4" max="4" width="7.28515625" style="144" customWidth="1"/>
    <col min="5" max="5" width="11.28515625" style="144" customWidth="1"/>
    <col min="6" max="6" width="8.42578125" style="144" customWidth="1"/>
    <col min="7" max="7" width="12.42578125" style="144" customWidth="1"/>
    <col min="8" max="8" width="7.85546875" style="144" customWidth="1"/>
    <col min="9" max="9" width="12.85546875" style="144" customWidth="1"/>
    <col min="10" max="10" width="9.140625" style="144" customWidth="1"/>
    <col min="11" max="11" width="5.7109375" style="144" customWidth="1"/>
    <col min="12" max="16384" width="8.85546875" style="144"/>
  </cols>
  <sheetData>
    <row r="1" spans="1:10" s="92" customFormat="1" ht="16.5" customHeight="1" x14ac:dyDescent="0.3">
      <c r="A1" s="91" t="s">
        <v>294</v>
      </c>
      <c r="C1" s="188"/>
      <c r="E1" s="88"/>
      <c r="F1" s="88"/>
      <c r="G1" s="189"/>
      <c r="H1" s="189"/>
      <c r="I1" s="88"/>
      <c r="J1" s="88"/>
    </row>
    <row r="2" spans="1:10" s="92" customFormat="1" ht="16.5" customHeight="1" x14ac:dyDescent="0.3">
      <c r="A2" s="91" t="s">
        <v>295</v>
      </c>
      <c r="B2" s="91"/>
      <c r="E2" s="88"/>
      <c r="F2" s="88"/>
      <c r="G2" s="189"/>
      <c r="H2" s="189"/>
      <c r="I2" s="88"/>
      <c r="J2" s="88"/>
    </row>
    <row r="3" spans="1:10" ht="12" customHeight="1" x14ac:dyDescent="0.25">
      <c r="A3" s="93" t="s">
        <v>350</v>
      </c>
      <c r="B3" s="190"/>
      <c r="C3" s="158"/>
      <c r="D3" s="95"/>
      <c r="E3" s="191"/>
      <c r="F3" s="191"/>
      <c r="G3" s="192"/>
      <c r="H3" s="193"/>
      <c r="I3" s="158"/>
      <c r="J3" s="158"/>
    </row>
    <row r="4" spans="1:10" ht="15" customHeight="1" x14ac:dyDescent="0.25">
      <c r="A4" s="262"/>
      <c r="B4" s="263"/>
      <c r="C4" s="264"/>
      <c r="D4" s="167" t="s">
        <v>67</v>
      </c>
      <c r="E4" s="265" t="s">
        <v>8</v>
      </c>
      <c r="F4" s="265" t="s">
        <v>8</v>
      </c>
      <c r="G4" s="265" t="s">
        <v>9</v>
      </c>
      <c r="H4" s="265" t="s">
        <v>9</v>
      </c>
      <c r="I4" s="265" t="s">
        <v>10</v>
      </c>
      <c r="J4" s="265" t="s">
        <v>10</v>
      </c>
    </row>
    <row r="5" spans="1:10" ht="15" customHeight="1" x14ac:dyDescent="0.25">
      <c r="A5" s="266" t="s">
        <v>11</v>
      </c>
      <c r="B5" s="266"/>
      <c r="C5" s="170" t="s">
        <v>12</v>
      </c>
      <c r="D5" s="168" t="s">
        <v>121</v>
      </c>
      <c r="E5" s="170" t="s">
        <v>1</v>
      </c>
      <c r="F5" s="170" t="s">
        <v>0</v>
      </c>
      <c r="G5" s="170" t="s">
        <v>1</v>
      </c>
      <c r="H5" s="170" t="s">
        <v>0</v>
      </c>
      <c r="I5" s="170" t="s">
        <v>1</v>
      </c>
      <c r="J5" s="170" t="s">
        <v>0</v>
      </c>
    </row>
    <row r="6" spans="1:10" ht="12.75" customHeight="1" x14ac:dyDescent="0.25">
      <c r="A6" s="194" t="s">
        <v>234</v>
      </c>
      <c r="B6" s="194"/>
      <c r="C6" s="162"/>
      <c r="D6" s="195"/>
      <c r="E6" s="183"/>
      <c r="F6" s="183"/>
      <c r="G6" s="183"/>
      <c r="H6" s="183"/>
      <c r="I6" s="183"/>
      <c r="J6" s="183"/>
    </row>
    <row r="7" spans="1:10" ht="15" customHeight="1" x14ac:dyDescent="0.25">
      <c r="A7" s="194"/>
      <c r="B7" s="182" t="s">
        <v>118</v>
      </c>
      <c r="C7" s="183"/>
      <c r="E7" s="196">
        <v>14.7</v>
      </c>
      <c r="F7" s="197">
        <v>0.09</v>
      </c>
      <c r="G7" s="196">
        <v>115.5</v>
      </c>
      <c r="H7" s="197">
        <v>0.67</v>
      </c>
      <c r="I7" s="196">
        <v>38.9</v>
      </c>
      <c r="J7" s="197">
        <v>0.23</v>
      </c>
    </row>
    <row r="8" spans="1:10" ht="15" customHeight="1" x14ac:dyDescent="0.25">
      <c r="A8" s="194"/>
      <c r="B8" s="182" t="s">
        <v>119</v>
      </c>
      <c r="C8" s="183"/>
      <c r="E8" s="198">
        <v>0</v>
      </c>
      <c r="F8" s="199">
        <v>0</v>
      </c>
      <c r="G8" s="198">
        <v>0</v>
      </c>
      <c r="H8" s="199">
        <v>0</v>
      </c>
      <c r="I8" s="198">
        <v>0</v>
      </c>
      <c r="J8" s="199">
        <v>0</v>
      </c>
    </row>
    <row r="9" spans="1:10" ht="16.5" customHeight="1" x14ac:dyDescent="0.25">
      <c r="A9" s="194" t="s">
        <v>13</v>
      </c>
      <c r="C9" s="183"/>
      <c r="E9" s="200">
        <f t="shared" ref="E9:J9" si="0">SUM(E7:E8)</f>
        <v>14.7</v>
      </c>
      <c r="F9" s="201">
        <f t="shared" si="0"/>
        <v>0.09</v>
      </c>
      <c r="G9" s="200">
        <f t="shared" si="0"/>
        <v>115.5</v>
      </c>
      <c r="H9" s="201">
        <f t="shared" si="0"/>
        <v>0.67</v>
      </c>
      <c r="I9" s="200">
        <f t="shared" si="0"/>
        <v>38.9</v>
      </c>
      <c r="J9" s="201">
        <f t="shared" si="0"/>
        <v>0.23</v>
      </c>
    </row>
    <row r="10" spans="1:10" ht="15" customHeight="1" x14ac:dyDescent="0.25">
      <c r="A10" s="194" t="s">
        <v>235</v>
      </c>
      <c r="B10" s="194"/>
      <c r="C10" s="183"/>
      <c r="D10" s="147"/>
      <c r="E10" s="202"/>
      <c r="F10" s="203"/>
      <c r="G10" s="202"/>
      <c r="H10" s="203"/>
      <c r="I10" s="202"/>
      <c r="J10" s="203"/>
    </row>
    <row r="11" spans="1:10" ht="11.45" customHeight="1" x14ac:dyDescent="0.25">
      <c r="A11" s="97" t="s">
        <v>14</v>
      </c>
      <c r="B11" s="88"/>
      <c r="C11" s="92"/>
      <c r="D11" s="92"/>
      <c r="E11" s="204"/>
      <c r="F11" s="205"/>
      <c r="G11" s="206"/>
      <c r="H11" s="207"/>
      <c r="I11" s="208"/>
      <c r="J11" s="197"/>
    </row>
    <row r="12" spans="1:10" ht="12.6" customHeight="1" x14ac:dyDescent="0.25">
      <c r="A12" s="92" t="s">
        <v>15</v>
      </c>
      <c r="B12" s="92" t="s">
        <v>16</v>
      </c>
      <c r="C12" s="209">
        <v>2630020000</v>
      </c>
      <c r="D12" s="209" t="s">
        <v>70</v>
      </c>
      <c r="E12" s="204">
        <v>0.28999999999999998</v>
      </c>
      <c r="F12" s="205">
        <v>1E-3</v>
      </c>
      <c r="G12" s="206"/>
      <c r="H12" s="207"/>
      <c r="I12" s="208"/>
      <c r="J12" s="197"/>
    </row>
    <row r="13" spans="1:10" ht="13.15" customHeight="1" x14ac:dyDescent="0.25">
      <c r="A13" s="92"/>
      <c r="B13" s="92" t="s">
        <v>17</v>
      </c>
      <c r="C13" s="209">
        <v>2640000000</v>
      </c>
      <c r="D13" s="209" t="s">
        <v>70</v>
      </c>
      <c r="E13" s="204">
        <v>0</v>
      </c>
      <c r="F13" s="205">
        <v>0</v>
      </c>
      <c r="G13" s="208"/>
      <c r="H13" s="210"/>
      <c r="I13" s="208"/>
      <c r="J13" s="197"/>
    </row>
    <row r="14" spans="1:10" ht="11.45" customHeight="1" x14ac:dyDescent="0.25">
      <c r="A14" s="92"/>
      <c r="B14" s="92" t="s">
        <v>18</v>
      </c>
      <c r="C14" s="209">
        <v>2620030000</v>
      </c>
      <c r="D14" s="209" t="s">
        <v>68</v>
      </c>
      <c r="E14" s="204">
        <v>6.22</v>
      </c>
      <c r="F14" s="205">
        <v>1.7000000000000001E-2</v>
      </c>
      <c r="G14" s="204"/>
      <c r="H14" s="210"/>
      <c r="I14" s="208"/>
      <c r="J14" s="197"/>
    </row>
    <row r="15" spans="1:10" ht="10.9" customHeight="1" x14ac:dyDescent="0.25">
      <c r="A15" s="92"/>
      <c r="B15" s="97" t="s">
        <v>120</v>
      </c>
      <c r="C15" s="209"/>
      <c r="D15" s="209"/>
      <c r="E15" s="211">
        <f t="shared" ref="E15:J15" si="1">SUM(E12:E14)</f>
        <v>6.51</v>
      </c>
      <c r="F15" s="207">
        <f t="shared" si="1"/>
        <v>1.8000000000000002E-2</v>
      </c>
      <c r="G15" s="211">
        <f t="shared" si="1"/>
        <v>0</v>
      </c>
      <c r="H15" s="207">
        <f t="shared" si="1"/>
        <v>0</v>
      </c>
      <c r="I15" s="211">
        <f t="shared" si="1"/>
        <v>0</v>
      </c>
      <c r="J15" s="207">
        <f t="shared" si="1"/>
        <v>0</v>
      </c>
    </row>
    <row r="16" spans="1:10" ht="12.75" customHeight="1" x14ac:dyDescent="0.25">
      <c r="A16" s="97" t="s">
        <v>19</v>
      </c>
      <c r="B16" s="92"/>
      <c r="C16" s="191"/>
      <c r="D16" s="191"/>
      <c r="E16" s="204"/>
      <c r="F16" s="205"/>
      <c r="G16" s="204"/>
      <c r="H16" s="210"/>
      <c r="I16" s="208"/>
      <c r="J16" s="197"/>
    </row>
    <row r="17" spans="1:10" ht="13.9" customHeight="1" x14ac:dyDescent="0.25">
      <c r="A17" s="92"/>
      <c r="B17" s="92" t="s">
        <v>116</v>
      </c>
      <c r="C17" s="209">
        <v>2501060053</v>
      </c>
      <c r="D17" s="209" t="s">
        <v>69</v>
      </c>
      <c r="E17" s="204">
        <v>3.84</v>
      </c>
      <c r="F17" s="205">
        <v>1.2999999999999999E-2</v>
      </c>
      <c r="G17" s="206"/>
      <c r="H17" s="207"/>
      <c r="I17" s="208"/>
      <c r="J17" s="197"/>
    </row>
    <row r="18" spans="1:10" ht="11.45" customHeight="1" x14ac:dyDescent="0.25">
      <c r="A18" s="92"/>
      <c r="B18" s="92" t="s">
        <v>117</v>
      </c>
      <c r="C18" s="209"/>
      <c r="D18" s="209" t="s">
        <v>69</v>
      </c>
      <c r="E18" s="206" t="s">
        <v>20</v>
      </c>
      <c r="F18" s="212"/>
      <c r="G18" s="206"/>
      <c r="H18" s="207"/>
      <c r="I18" s="208"/>
      <c r="J18" s="197"/>
    </row>
    <row r="19" spans="1:10" ht="10.15" customHeight="1" x14ac:dyDescent="0.25">
      <c r="A19" s="92"/>
      <c r="B19" s="92" t="s">
        <v>21</v>
      </c>
      <c r="C19" s="209">
        <v>2501060201</v>
      </c>
      <c r="D19" s="209" t="s">
        <v>69</v>
      </c>
      <c r="E19" s="204">
        <v>2.63</v>
      </c>
      <c r="F19" s="205">
        <v>7.0000000000000001E-3</v>
      </c>
      <c r="G19" s="206"/>
      <c r="H19" s="207"/>
      <c r="I19" s="208"/>
      <c r="J19" s="197"/>
    </row>
    <row r="20" spans="1:10" ht="12.6" customHeight="1" x14ac:dyDescent="0.25">
      <c r="A20" s="92"/>
      <c r="B20" s="92" t="s">
        <v>22</v>
      </c>
      <c r="C20" s="209">
        <v>2505030120</v>
      </c>
      <c r="D20" s="209" t="s">
        <v>69</v>
      </c>
      <c r="E20" s="204">
        <v>0.39</v>
      </c>
      <c r="F20" s="205">
        <v>1E-3</v>
      </c>
      <c r="G20" s="206"/>
      <c r="H20" s="207"/>
      <c r="I20" s="208"/>
      <c r="J20" s="197"/>
    </row>
    <row r="21" spans="1:10" ht="15" customHeight="1" x14ac:dyDescent="0.25">
      <c r="A21" s="92"/>
      <c r="B21" s="92" t="s">
        <v>73</v>
      </c>
      <c r="C21" s="209">
        <v>2505020120</v>
      </c>
      <c r="D21" s="209" t="s">
        <v>69</v>
      </c>
      <c r="E21" s="204">
        <v>0.3</v>
      </c>
      <c r="F21" s="205">
        <v>1E-3</v>
      </c>
      <c r="G21" s="206"/>
      <c r="H21" s="207"/>
      <c r="I21" s="208"/>
      <c r="J21" s="197"/>
    </row>
    <row r="22" spans="1:10" ht="15" customHeight="1" x14ac:dyDescent="0.25">
      <c r="A22" s="92"/>
      <c r="B22" s="92" t="s">
        <v>352</v>
      </c>
      <c r="C22" s="209">
        <v>2501055120</v>
      </c>
      <c r="D22" s="209"/>
      <c r="E22" s="204">
        <v>54</v>
      </c>
      <c r="F22" s="205">
        <v>0.15</v>
      </c>
      <c r="G22" s="206"/>
      <c r="H22" s="207"/>
      <c r="I22" s="208"/>
      <c r="J22" s="197"/>
    </row>
    <row r="23" spans="1:10" ht="15" customHeight="1" x14ac:dyDescent="0.25">
      <c r="A23" s="92"/>
      <c r="B23" s="92" t="s">
        <v>353</v>
      </c>
      <c r="C23" s="209">
        <v>2505040120</v>
      </c>
      <c r="D23" s="209"/>
      <c r="E23" s="204">
        <v>133.80000000000001</v>
      </c>
      <c r="F23" s="205">
        <v>0.37</v>
      </c>
      <c r="G23" s="206"/>
      <c r="H23" s="207"/>
      <c r="I23" s="208"/>
      <c r="J23" s="197"/>
    </row>
    <row r="24" spans="1:10" ht="15" customHeight="1" x14ac:dyDescent="0.25">
      <c r="A24" s="92"/>
      <c r="B24" s="92" t="s">
        <v>74</v>
      </c>
      <c r="C24" s="213" t="s">
        <v>71</v>
      </c>
      <c r="D24" s="209" t="s">
        <v>70</v>
      </c>
      <c r="E24" s="204">
        <v>20.8</v>
      </c>
      <c r="F24" s="205">
        <v>0.09</v>
      </c>
      <c r="G24" s="204"/>
      <c r="H24" s="214"/>
      <c r="I24" s="208"/>
      <c r="J24" s="197"/>
    </row>
    <row r="25" spans="1:10" ht="15" customHeight="1" x14ac:dyDescent="0.25">
      <c r="A25" s="92"/>
      <c r="B25" s="92" t="s">
        <v>75</v>
      </c>
      <c r="C25" s="213" t="s">
        <v>72</v>
      </c>
      <c r="D25" s="209" t="s">
        <v>70</v>
      </c>
      <c r="E25" s="204">
        <v>14.1</v>
      </c>
      <c r="F25" s="205">
        <v>0.05</v>
      </c>
      <c r="G25" s="204"/>
      <c r="H25" s="214"/>
      <c r="I25" s="208"/>
      <c r="J25" s="197"/>
    </row>
    <row r="26" spans="1:10" s="92" customFormat="1" ht="15" customHeight="1" x14ac:dyDescent="0.25">
      <c r="B26" s="92" t="s">
        <v>76</v>
      </c>
      <c r="C26" s="92">
        <v>2501080050</v>
      </c>
      <c r="D26" s="92" t="s">
        <v>69</v>
      </c>
      <c r="E26" s="204">
        <v>0.52</v>
      </c>
      <c r="F26" s="205">
        <v>1E-3</v>
      </c>
      <c r="G26" s="206"/>
      <c r="H26" s="207"/>
      <c r="I26" s="208"/>
      <c r="J26" s="197"/>
    </row>
    <row r="27" spans="1:10" s="92" customFormat="1" ht="15" customHeight="1" x14ac:dyDescent="0.25">
      <c r="B27" s="92" t="s">
        <v>77</v>
      </c>
      <c r="C27" s="92">
        <v>2501080100</v>
      </c>
      <c r="D27" s="92" t="s">
        <v>69</v>
      </c>
      <c r="E27" s="204">
        <v>0.36399999999999999</v>
      </c>
      <c r="F27" s="205">
        <v>1E-3</v>
      </c>
      <c r="G27" s="206"/>
      <c r="H27" s="207"/>
      <c r="I27" s="208"/>
      <c r="J27" s="197"/>
    </row>
    <row r="28" spans="1:10" s="92" customFormat="1" ht="15" customHeight="1" x14ac:dyDescent="0.25">
      <c r="B28" s="92" t="s">
        <v>78</v>
      </c>
      <c r="C28" s="92">
        <v>2501080201</v>
      </c>
      <c r="D28" s="92" t="s">
        <v>69</v>
      </c>
      <c r="E28" s="204">
        <v>0.14000000000000001</v>
      </c>
      <c r="F28" s="205">
        <v>0</v>
      </c>
      <c r="G28" s="206"/>
      <c r="H28" s="207"/>
      <c r="I28" s="208"/>
      <c r="J28" s="197"/>
    </row>
    <row r="29" spans="1:10" ht="15" customHeight="1" x14ac:dyDescent="0.25">
      <c r="A29" s="92"/>
      <c r="B29" s="97" t="s">
        <v>43</v>
      </c>
      <c r="C29" s="191"/>
      <c r="D29" s="191"/>
      <c r="E29" s="211">
        <f>SUM(E17:E28)</f>
        <v>230.88400000000001</v>
      </c>
      <c r="F29" s="207">
        <f>SUM(F17:F28)</f>
        <v>0.68400000000000005</v>
      </c>
      <c r="G29" s="206"/>
      <c r="H29" s="207"/>
      <c r="I29" s="208"/>
      <c r="J29" s="197"/>
    </row>
    <row r="30" spans="1:10" ht="15" customHeight="1" x14ac:dyDescent="0.25">
      <c r="A30" s="97" t="s">
        <v>23</v>
      </c>
      <c r="B30" s="88"/>
      <c r="C30" s="191"/>
      <c r="D30" s="92"/>
      <c r="E30" s="196"/>
      <c r="F30" s="205"/>
      <c r="G30" s="206"/>
      <c r="H30" s="207"/>
      <c r="I30" s="208"/>
      <c r="J30" s="197"/>
    </row>
    <row r="31" spans="1:10" ht="15" customHeight="1" x14ac:dyDescent="0.25">
      <c r="A31" s="92"/>
      <c r="B31" s="92" t="s">
        <v>38</v>
      </c>
      <c r="C31" s="209">
        <v>2420000000</v>
      </c>
      <c r="D31" s="92" t="s">
        <v>69</v>
      </c>
      <c r="E31" s="204">
        <v>0.04</v>
      </c>
      <c r="F31" s="205">
        <v>0</v>
      </c>
      <c r="G31" s="206"/>
      <c r="H31" s="207"/>
      <c r="I31" s="208"/>
      <c r="J31" s="197"/>
    </row>
    <row r="32" spans="1:10" ht="15" customHeight="1" x14ac:dyDescent="0.25">
      <c r="A32" s="92"/>
      <c r="B32" s="92" t="s">
        <v>24</v>
      </c>
      <c r="C32" s="209">
        <v>2415000000</v>
      </c>
      <c r="D32" s="92" t="s">
        <v>69</v>
      </c>
      <c r="E32" s="204">
        <v>0.4</v>
      </c>
      <c r="F32" s="205">
        <v>1E-3</v>
      </c>
      <c r="G32" s="206"/>
      <c r="H32" s="207"/>
      <c r="I32" s="208"/>
      <c r="J32" s="197"/>
    </row>
    <row r="33" spans="1:10" ht="15" customHeight="1" x14ac:dyDescent="0.25">
      <c r="A33" s="191"/>
      <c r="B33" s="92" t="s">
        <v>25</v>
      </c>
      <c r="C33" s="209">
        <v>2460000000</v>
      </c>
      <c r="D33" s="92" t="s">
        <v>69</v>
      </c>
      <c r="E33" s="204">
        <v>49.6</v>
      </c>
      <c r="F33" s="205">
        <v>0.14000000000000001</v>
      </c>
      <c r="G33" s="206"/>
      <c r="H33" s="205"/>
      <c r="I33" s="196"/>
      <c r="J33" s="197"/>
    </row>
    <row r="34" spans="1:10" ht="15" customHeight="1" x14ac:dyDescent="0.25">
      <c r="A34" s="191"/>
      <c r="B34" s="92" t="s">
        <v>26</v>
      </c>
      <c r="C34" s="92">
        <v>2425000000</v>
      </c>
      <c r="D34" s="92" t="s">
        <v>69</v>
      </c>
      <c r="E34" s="204">
        <v>4</v>
      </c>
      <c r="F34" s="205">
        <v>0.02</v>
      </c>
      <c r="G34" s="206"/>
      <c r="H34" s="205"/>
      <c r="I34" s="196"/>
      <c r="J34" s="197"/>
    </row>
    <row r="35" spans="1:10" ht="15" customHeight="1" x14ac:dyDescent="0.25">
      <c r="A35" s="191"/>
      <c r="B35" s="92" t="s">
        <v>79</v>
      </c>
      <c r="C35" s="92">
        <v>2440020000</v>
      </c>
      <c r="D35" s="92" t="s">
        <v>69</v>
      </c>
      <c r="E35" s="204">
        <v>10.1</v>
      </c>
      <c r="F35" s="205">
        <v>0.03</v>
      </c>
      <c r="G35" s="215"/>
      <c r="H35" s="207"/>
      <c r="I35" s="208"/>
      <c r="J35" s="197"/>
    </row>
    <row r="36" spans="1:10" ht="15" customHeight="1" x14ac:dyDescent="0.25">
      <c r="A36" s="92"/>
      <c r="B36" s="97" t="s">
        <v>44</v>
      </c>
      <c r="C36" s="191"/>
      <c r="D36" s="191"/>
      <c r="E36" s="211">
        <f>SUM(E31:E35)</f>
        <v>64.14</v>
      </c>
      <c r="F36" s="207">
        <f>SUM(F31:F35)</f>
        <v>0.191</v>
      </c>
      <c r="G36" s="206"/>
      <c r="H36" s="207"/>
      <c r="I36" s="208"/>
      <c r="J36" s="197"/>
    </row>
    <row r="37" spans="1:10" ht="15.6" customHeight="1" x14ac:dyDescent="0.25">
      <c r="A37" s="97" t="s">
        <v>27</v>
      </c>
      <c r="B37" s="88"/>
      <c r="C37" s="191"/>
      <c r="D37" s="191"/>
      <c r="E37" s="204"/>
      <c r="F37" s="205"/>
      <c r="G37" s="206"/>
      <c r="H37" s="207"/>
      <c r="I37" s="208"/>
      <c r="J37" s="197"/>
    </row>
    <row r="38" spans="1:10" ht="15" customHeight="1" x14ac:dyDescent="0.25">
      <c r="A38" s="92"/>
      <c r="B38" s="92" t="s">
        <v>39</v>
      </c>
      <c r="C38" s="209">
        <v>2401005000</v>
      </c>
      <c r="D38" s="92" t="s">
        <v>69</v>
      </c>
      <c r="E38" s="204">
        <v>1.9</v>
      </c>
      <c r="F38" s="205">
        <v>0.01</v>
      </c>
      <c r="G38" s="206"/>
      <c r="H38" s="207"/>
      <c r="I38" s="208"/>
      <c r="J38" s="197"/>
    </row>
    <row r="39" spans="1:10" ht="15" customHeight="1" x14ac:dyDescent="0.25">
      <c r="A39" s="90"/>
      <c r="B39" s="92" t="s">
        <v>40</v>
      </c>
      <c r="C39" s="209">
        <v>2401001000</v>
      </c>
      <c r="D39" s="92" t="s">
        <v>69</v>
      </c>
      <c r="E39" s="204">
        <v>21.3</v>
      </c>
      <c r="F39" s="205">
        <v>0.08</v>
      </c>
      <c r="G39" s="206"/>
      <c r="H39" s="207"/>
      <c r="I39" s="208"/>
      <c r="J39" s="197"/>
    </row>
    <row r="40" spans="1:10" ht="15" customHeight="1" x14ac:dyDescent="0.25">
      <c r="A40" s="90"/>
      <c r="B40" s="92" t="s">
        <v>41</v>
      </c>
      <c r="C40" s="209">
        <v>2401008000</v>
      </c>
      <c r="D40" s="92" t="s">
        <v>69</v>
      </c>
      <c r="E40" s="196">
        <v>2.2999999999999998</v>
      </c>
      <c r="F40" s="197">
        <v>0.01</v>
      </c>
      <c r="G40" s="206"/>
      <c r="H40" s="207"/>
      <c r="I40" s="208"/>
      <c r="J40" s="197"/>
    </row>
    <row r="41" spans="1:10" ht="15" customHeight="1" x14ac:dyDescent="0.25">
      <c r="A41" s="90"/>
      <c r="B41" s="92" t="s">
        <v>45</v>
      </c>
      <c r="C41" s="209">
        <v>2401100000</v>
      </c>
      <c r="D41" s="92" t="s">
        <v>69</v>
      </c>
      <c r="E41" s="204">
        <v>3.7</v>
      </c>
      <c r="F41" s="205">
        <v>0.01</v>
      </c>
      <c r="G41" s="206"/>
      <c r="H41" s="207"/>
      <c r="I41" s="208"/>
      <c r="J41" s="197"/>
    </row>
    <row r="42" spans="1:10" ht="15" customHeight="1" x14ac:dyDescent="0.25">
      <c r="A42" s="90"/>
      <c r="B42" s="92" t="s">
        <v>46</v>
      </c>
      <c r="C42" s="209">
        <v>2401200000</v>
      </c>
      <c r="D42" s="92" t="s">
        <v>69</v>
      </c>
      <c r="E42" s="204">
        <v>3.7</v>
      </c>
      <c r="F42" s="205">
        <v>0.01</v>
      </c>
      <c r="G42" s="206"/>
      <c r="H42" s="207"/>
      <c r="I42" s="208"/>
      <c r="J42" s="197"/>
    </row>
    <row r="43" spans="1:10" ht="15" customHeight="1" x14ac:dyDescent="0.25">
      <c r="A43" s="88"/>
      <c r="B43" s="97" t="s">
        <v>51</v>
      </c>
      <c r="C43" s="191"/>
      <c r="D43" s="191"/>
      <c r="E43" s="211">
        <f>SUM(E38:E42)</f>
        <v>32.9</v>
      </c>
      <c r="F43" s="207">
        <f>SUM(F38:F42)</f>
        <v>0.11999999999999998</v>
      </c>
      <c r="G43" s="206"/>
      <c r="H43" s="207"/>
      <c r="I43" s="208"/>
      <c r="J43" s="197"/>
    </row>
    <row r="44" spans="1:10" ht="15.75" customHeight="1" x14ac:dyDescent="0.25">
      <c r="A44" s="97" t="s">
        <v>28</v>
      </c>
      <c r="B44" s="92"/>
      <c r="C44" s="191"/>
      <c r="D44" s="191"/>
      <c r="E44" s="204"/>
      <c r="F44" s="205"/>
      <c r="G44" s="206"/>
      <c r="H44" s="207"/>
      <c r="I44" s="208"/>
      <c r="J44" s="197"/>
    </row>
    <row r="45" spans="1:10" ht="15" customHeight="1" x14ac:dyDescent="0.25">
      <c r="A45" s="92" t="s">
        <v>15</v>
      </c>
      <c r="B45" s="92" t="s">
        <v>191</v>
      </c>
      <c r="C45" s="209">
        <v>2401020000</v>
      </c>
      <c r="D45" s="92" t="s">
        <v>69</v>
      </c>
      <c r="E45" s="204">
        <v>0</v>
      </c>
      <c r="F45" s="205">
        <v>0</v>
      </c>
      <c r="G45" s="206"/>
      <c r="H45" s="207"/>
      <c r="I45" s="208"/>
      <c r="J45" s="197"/>
    </row>
    <row r="46" spans="1:10" ht="15" customHeight="1" x14ac:dyDescent="0.25">
      <c r="A46" s="92"/>
      <c r="B46" s="92" t="s">
        <v>192</v>
      </c>
      <c r="C46" s="209">
        <v>2401025000</v>
      </c>
      <c r="D46" s="92" t="s">
        <v>69</v>
      </c>
      <c r="E46" s="204">
        <v>0.27</v>
      </c>
      <c r="F46" s="205">
        <v>0</v>
      </c>
      <c r="G46" s="206"/>
      <c r="H46" s="207"/>
      <c r="I46" s="208"/>
      <c r="J46" s="197"/>
    </row>
    <row r="47" spans="1:10" ht="15" customHeight="1" x14ac:dyDescent="0.25">
      <c r="A47" s="92"/>
      <c r="B47" s="92" t="s">
        <v>80</v>
      </c>
      <c r="C47" s="209">
        <v>2401040000</v>
      </c>
      <c r="D47" s="92" t="s">
        <v>69</v>
      </c>
      <c r="E47" s="204">
        <v>0.01</v>
      </c>
      <c r="F47" s="205">
        <v>0</v>
      </c>
      <c r="G47" s="206"/>
      <c r="H47" s="207"/>
      <c r="I47" s="208"/>
      <c r="J47" s="197"/>
    </row>
    <row r="48" spans="1:10" ht="15" customHeight="1" x14ac:dyDescent="0.25">
      <c r="A48" s="92"/>
      <c r="B48" s="92" t="s">
        <v>29</v>
      </c>
      <c r="C48" s="209">
        <v>2401070000</v>
      </c>
      <c r="D48" s="92" t="s">
        <v>69</v>
      </c>
      <c r="E48" s="204">
        <v>0</v>
      </c>
      <c r="F48" s="205">
        <v>0</v>
      </c>
      <c r="G48" s="206"/>
      <c r="H48" s="207"/>
      <c r="I48" s="208"/>
      <c r="J48" s="197"/>
    </row>
    <row r="49" spans="1:10" ht="15" customHeight="1" x14ac:dyDescent="0.25">
      <c r="A49" s="92"/>
      <c r="B49" s="92" t="s">
        <v>30</v>
      </c>
      <c r="C49" s="209">
        <v>2401055000</v>
      </c>
      <c r="D49" s="92" t="s">
        <v>69</v>
      </c>
      <c r="E49" s="204">
        <v>0</v>
      </c>
      <c r="F49" s="205">
        <v>0</v>
      </c>
      <c r="G49" s="206"/>
      <c r="H49" s="207"/>
      <c r="I49" s="208"/>
      <c r="J49" s="197"/>
    </row>
    <row r="50" spans="1:10" ht="15" customHeight="1" x14ac:dyDescent="0.25">
      <c r="A50" s="92"/>
      <c r="B50" s="92" t="s">
        <v>31</v>
      </c>
      <c r="C50" s="209">
        <v>2401060000</v>
      </c>
      <c r="D50" s="209" t="s">
        <v>70</v>
      </c>
      <c r="E50" s="204">
        <v>0.7</v>
      </c>
      <c r="F50" s="205">
        <v>3.0000000000000001E-3</v>
      </c>
      <c r="G50" s="206"/>
      <c r="H50" s="207"/>
      <c r="I50" s="208"/>
      <c r="J50" s="197"/>
    </row>
    <row r="51" spans="1:10" ht="15" customHeight="1" x14ac:dyDescent="0.25">
      <c r="A51" s="92"/>
      <c r="B51" s="92" t="s">
        <v>83</v>
      </c>
      <c r="C51" s="209">
        <v>2401075000</v>
      </c>
      <c r="D51" s="209" t="s">
        <v>70</v>
      </c>
      <c r="E51" s="204">
        <v>0</v>
      </c>
      <c r="F51" s="205">
        <v>0</v>
      </c>
      <c r="G51" s="206"/>
      <c r="H51" s="207"/>
      <c r="I51" s="208"/>
      <c r="J51" s="197"/>
    </row>
    <row r="52" spans="1:10" ht="15" customHeight="1" x14ac:dyDescent="0.25">
      <c r="A52" s="92"/>
      <c r="B52" s="92" t="s">
        <v>81</v>
      </c>
      <c r="C52" s="209">
        <v>2401080000</v>
      </c>
      <c r="D52" s="209" t="s">
        <v>69</v>
      </c>
      <c r="E52" s="204">
        <v>0.6</v>
      </c>
      <c r="F52" s="205">
        <v>1E-3</v>
      </c>
      <c r="G52" s="206"/>
      <c r="H52" s="207"/>
      <c r="I52" s="208"/>
      <c r="J52" s="197"/>
    </row>
    <row r="53" spans="1:10" ht="15" customHeight="1" x14ac:dyDescent="0.25">
      <c r="A53" s="92"/>
      <c r="B53" s="92" t="s">
        <v>82</v>
      </c>
      <c r="C53" s="209">
        <v>2401085000</v>
      </c>
      <c r="D53" s="209" t="s">
        <v>70</v>
      </c>
      <c r="E53" s="204">
        <v>0</v>
      </c>
      <c r="F53" s="205">
        <v>0</v>
      </c>
      <c r="G53" s="206"/>
      <c r="H53" s="207"/>
      <c r="I53" s="208"/>
      <c r="J53" s="197"/>
    </row>
    <row r="54" spans="1:10" ht="15" customHeight="1" x14ac:dyDescent="0.25">
      <c r="A54" s="92"/>
      <c r="B54" s="92" t="s">
        <v>84</v>
      </c>
      <c r="C54" s="209">
        <v>2401045000</v>
      </c>
      <c r="D54" s="209" t="s">
        <v>69</v>
      </c>
      <c r="E54" s="204">
        <v>0</v>
      </c>
      <c r="F54" s="205">
        <v>0</v>
      </c>
      <c r="G54" s="206"/>
      <c r="H54" s="207"/>
      <c r="I54" s="208"/>
      <c r="J54" s="197"/>
    </row>
    <row r="55" spans="1:10" ht="15" customHeight="1" x14ac:dyDescent="0.25">
      <c r="A55" s="92"/>
      <c r="B55" s="92" t="s">
        <v>85</v>
      </c>
      <c r="C55" s="209">
        <v>2401015000</v>
      </c>
      <c r="D55" s="209" t="s">
        <v>69</v>
      </c>
      <c r="E55" s="204">
        <v>0.1</v>
      </c>
      <c r="F55" s="205">
        <v>0</v>
      </c>
      <c r="G55" s="206"/>
      <c r="H55" s="207"/>
      <c r="I55" s="208"/>
      <c r="J55" s="197"/>
    </row>
    <row r="56" spans="1:10" ht="15" customHeight="1" x14ac:dyDescent="0.25">
      <c r="A56" s="92"/>
      <c r="B56" s="92" t="s">
        <v>86</v>
      </c>
      <c r="C56" s="209">
        <v>2401065000</v>
      </c>
      <c r="D56" s="209" t="s">
        <v>69</v>
      </c>
      <c r="E56" s="204">
        <v>0</v>
      </c>
      <c r="F56" s="205">
        <v>0</v>
      </c>
      <c r="G56" s="206"/>
      <c r="H56" s="207"/>
      <c r="I56" s="208"/>
      <c r="J56" s="197"/>
    </row>
    <row r="57" spans="1:10" ht="15" customHeight="1" x14ac:dyDescent="0.25">
      <c r="A57" s="92"/>
      <c r="B57" s="92" t="s">
        <v>193</v>
      </c>
      <c r="C57" s="209">
        <v>2401090000</v>
      </c>
      <c r="D57" s="209" t="s">
        <v>69</v>
      </c>
      <c r="E57" s="204">
        <v>0.4</v>
      </c>
      <c r="F57" s="205">
        <v>1E-3</v>
      </c>
      <c r="G57" s="206"/>
      <c r="H57" s="207"/>
      <c r="I57" s="208"/>
      <c r="J57" s="197"/>
    </row>
    <row r="58" spans="1:10" ht="15" customHeight="1" x14ac:dyDescent="0.25">
      <c r="A58" s="92"/>
      <c r="B58" s="92" t="s">
        <v>194</v>
      </c>
      <c r="C58" s="209">
        <v>2401030000</v>
      </c>
      <c r="D58" s="209" t="s">
        <v>69</v>
      </c>
      <c r="E58" s="204">
        <v>0</v>
      </c>
      <c r="F58" s="205">
        <v>0</v>
      </c>
      <c r="G58" s="206"/>
      <c r="H58" s="207"/>
      <c r="I58" s="208"/>
      <c r="J58" s="197"/>
    </row>
    <row r="59" spans="1:10" ht="15" customHeight="1" x14ac:dyDescent="0.25">
      <c r="A59" s="92"/>
      <c r="B59" s="97" t="s">
        <v>47</v>
      </c>
      <c r="C59" s="191"/>
      <c r="D59" s="191"/>
      <c r="E59" s="211">
        <f>SUM(E45:E58)</f>
        <v>2.08</v>
      </c>
      <c r="F59" s="207">
        <f>SUM(F45:F58)</f>
        <v>5.0000000000000001E-3</v>
      </c>
      <c r="G59" s="206"/>
      <c r="H59" s="207"/>
      <c r="I59" s="208"/>
      <c r="J59" s="197"/>
    </row>
    <row r="60" spans="1:10" ht="13.9" customHeight="1" x14ac:dyDescent="0.25">
      <c r="A60" s="182" t="s">
        <v>42</v>
      </c>
      <c r="B60" s="92"/>
      <c r="C60" s="191"/>
      <c r="D60" s="191"/>
      <c r="E60" s="216"/>
      <c r="F60" s="217"/>
      <c r="G60" s="196"/>
      <c r="H60" s="210"/>
      <c r="I60" s="208"/>
      <c r="J60" s="197"/>
    </row>
    <row r="61" spans="1:10" ht="15" customHeight="1" x14ac:dyDescent="0.25">
      <c r="A61" s="182"/>
      <c r="B61" s="92" t="s">
        <v>66</v>
      </c>
      <c r="C61" s="209">
        <v>2461021000</v>
      </c>
      <c r="D61" s="209" t="s">
        <v>69</v>
      </c>
      <c r="E61" s="196">
        <v>0.6</v>
      </c>
      <c r="F61" s="197">
        <v>6.0000000000000001E-3</v>
      </c>
      <c r="G61" s="196"/>
      <c r="H61" s="210"/>
      <c r="I61" s="208"/>
      <c r="J61" s="197"/>
    </row>
    <row r="62" spans="1:10" ht="15" customHeight="1" x14ac:dyDescent="0.25">
      <c r="A62" s="191"/>
      <c r="B62" s="92" t="s">
        <v>108</v>
      </c>
      <c r="C62" s="209">
        <v>2461022000</v>
      </c>
      <c r="D62" s="209" t="s">
        <v>70</v>
      </c>
      <c r="E62" s="204">
        <v>0.04</v>
      </c>
      <c r="F62" s="205">
        <v>0</v>
      </c>
      <c r="G62" s="196"/>
      <c r="H62" s="205"/>
      <c r="I62" s="208"/>
      <c r="J62" s="197"/>
    </row>
    <row r="63" spans="1:10" ht="15" customHeight="1" x14ac:dyDescent="0.25">
      <c r="A63" s="191"/>
      <c r="B63" s="92" t="s">
        <v>109</v>
      </c>
      <c r="C63" s="209">
        <v>2461850000</v>
      </c>
      <c r="D63" s="209" t="s">
        <v>70</v>
      </c>
      <c r="E63" s="204">
        <v>0.8</v>
      </c>
      <c r="F63" s="205">
        <v>0</v>
      </c>
      <c r="G63" s="206"/>
      <c r="H63" s="205"/>
      <c r="I63" s="208"/>
      <c r="J63" s="197"/>
    </row>
    <row r="64" spans="1:10" ht="15" customHeight="1" x14ac:dyDescent="0.25">
      <c r="A64" s="191"/>
      <c r="B64" s="92" t="s">
        <v>110</v>
      </c>
      <c r="C64" s="209">
        <v>2461870999</v>
      </c>
      <c r="D64" s="209" t="s">
        <v>70</v>
      </c>
      <c r="E64" s="204">
        <v>1.9</v>
      </c>
      <c r="F64" s="205">
        <v>0.01</v>
      </c>
      <c r="G64" s="206"/>
      <c r="H64" s="205"/>
      <c r="I64" s="208"/>
      <c r="J64" s="197"/>
    </row>
    <row r="65" spans="1:10" ht="15" customHeight="1" x14ac:dyDescent="0.25">
      <c r="A65" s="191"/>
      <c r="B65" s="92"/>
      <c r="C65" s="209"/>
      <c r="D65" s="218" t="s">
        <v>289</v>
      </c>
      <c r="E65" s="204"/>
      <c r="F65" s="205"/>
      <c r="G65" s="206"/>
      <c r="H65" s="205"/>
      <c r="I65" s="208"/>
      <c r="J65" s="197"/>
    </row>
    <row r="66" spans="1:10" ht="15" customHeight="1" x14ac:dyDescent="0.25">
      <c r="A66" s="92"/>
      <c r="B66" s="92" t="s">
        <v>111</v>
      </c>
      <c r="C66" s="209">
        <v>2302050000</v>
      </c>
      <c r="D66" s="209" t="s">
        <v>69</v>
      </c>
      <c r="E66" s="204">
        <v>2.9</v>
      </c>
      <c r="F66" s="205">
        <v>0.01</v>
      </c>
      <c r="G66" s="206"/>
      <c r="H66" s="205"/>
      <c r="I66" s="196"/>
      <c r="J66" s="197"/>
    </row>
    <row r="67" spans="1:10" ht="15" customHeight="1" x14ac:dyDescent="0.25">
      <c r="A67" s="92"/>
      <c r="B67" s="92" t="s">
        <v>112</v>
      </c>
      <c r="C67" s="92">
        <v>2302070000</v>
      </c>
      <c r="D67" s="209" t="s">
        <v>69</v>
      </c>
      <c r="E67" s="204">
        <v>0</v>
      </c>
      <c r="F67" s="205">
        <v>0</v>
      </c>
      <c r="G67" s="206"/>
      <c r="H67" s="205"/>
      <c r="I67" s="196"/>
      <c r="J67" s="197"/>
    </row>
    <row r="68" spans="1:10" ht="15" customHeight="1" x14ac:dyDescent="0.25">
      <c r="A68" s="92"/>
      <c r="B68" s="92" t="s">
        <v>113</v>
      </c>
      <c r="C68" s="209">
        <v>2830000000</v>
      </c>
      <c r="D68" s="209" t="s">
        <v>69</v>
      </c>
      <c r="E68" s="204">
        <v>2.1</v>
      </c>
      <c r="F68" s="205">
        <v>1E-3</v>
      </c>
      <c r="G68" s="206"/>
      <c r="H68" s="205"/>
      <c r="I68" s="196"/>
      <c r="J68" s="197"/>
    </row>
    <row r="69" spans="1:10" ht="15" customHeight="1" x14ac:dyDescent="0.25">
      <c r="A69" s="92"/>
      <c r="B69" s="92" t="s">
        <v>114</v>
      </c>
      <c r="C69" s="209">
        <v>2461023000</v>
      </c>
      <c r="D69" s="209" t="s">
        <v>69</v>
      </c>
      <c r="E69" s="196">
        <v>1.3</v>
      </c>
      <c r="F69" s="197">
        <v>0.01</v>
      </c>
      <c r="G69" s="204">
        <v>0</v>
      </c>
      <c r="H69" s="205">
        <v>0</v>
      </c>
      <c r="I69" s="196">
        <v>0</v>
      </c>
      <c r="J69" s="197">
        <v>0</v>
      </c>
    </row>
    <row r="70" spans="1:10" ht="15" customHeight="1" x14ac:dyDescent="0.25">
      <c r="A70" s="92"/>
      <c r="B70" s="92" t="s">
        <v>115</v>
      </c>
      <c r="C70" s="209">
        <v>2660000000</v>
      </c>
      <c r="D70" s="209" t="s">
        <v>69</v>
      </c>
      <c r="E70" s="204">
        <v>0</v>
      </c>
      <c r="F70" s="205">
        <v>0</v>
      </c>
      <c r="G70" s="206"/>
      <c r="H70" s="207"/>
      <c r="I70" s="196"/>
      <c r="J70" s="197"/>
    </row>
    <row r="71" spans="1:10" ht="15" customHeight="1" x14ac:dyDescent="0.25">
      <c r="A71" s="219"/>
      <c r="B71" s="220" t="s">
        <v>48</v>
      </c>
      <c r="C71" s="191"/>
      <c r="D71" s="191"/>
      <c r="E71" s="211">
        <f t="shared" ref="E71:J71" si="2">SUM(E61:E70)</f>
        <v>9.64</v>
      </c>
      <c r="F71" s="207">
        <f t="shared" si="2"/>
        <v>3.7000000000000005E-2</v>
      </c>
      <c r="G71" s="211">
        <f t="shared" si="2"/>
        <v>0</v>
      </c>
      <c r="H71" s="207">
        <f t="shared" si="2"/>
        <v>0</v>
      </c>
      <c r="I71" s="211">
        <f t="shared" si="2"/>
        <v>0</v>
      </c>
      <c r="J71" s="207">
        <f t="shared" si="2"/>
        <v>0</v>
      </c>
    </row>
    <row r="72" spans="1:10" ht="16.5" customHeight="1" x14ac:dyDescent="0.25">
      <c r="A72" s="182" t="s">
        <v>32</v>
      </c>
      <c r="B72" s="92"/>
      <c r="C72" s="191"/>
      <c r="D72" s="191"/>
      <c r="E72" s="196"/>
      <c r="F72" s="205"/>
      <c r="G72" s="215"/>
      <c r="H72" s="221"/>
      <c r="I72" s="215"/>
      <c r="J72" s="197"/>
    </row>
    <row r="73" spans="1:10" ht="15" customHeight="1" x14ac:dyDescent="0.25">
      <c r="A73" s="92"/>
      <c r="B73" s="92" t="s">
        <v>87</v>
      </c>
      <c r="C73" s="209">
        <v>2104002000</v>
      </c>
      <c r="D73" s="209" t="s">
        <v>69</v>
      </c>
      <c r="E73" s="204">
        <v>0</v>
      </c>
      <c r="F73" s="205">
        <v>0</v>
      </c>
      <c r="G73" s="204">
        <v>0</v>
      </c>
      <c r="H73" s="205">
        <v>0</v>
      </c>
      <c r="I73" s="196">
        <v>0</v>
      </c>
      <c r="J73" s="197">
        <v>0</v>
      </c>
    </row>
    <row r="74" spans="1:10" ht="15" customHeight="1" x14ac:dyDescent="0.25">
      <c r="A74" s="92"/>
      <c r="B74" s="92" t="s">
        <v>88</v>
      </c>
      <c r="C74" s="209">
        <v>2104004000</v>
      </c>
      <c r="D74" s="209" t="s">
        <v>69</v>
      </c>
      <c r="E74" s="204">
        <v>0.73</v>
      </c>
      <c r="F74" s="205">
        <v>1E-3</v>
      </c>
      <c r="G74" s="204">
        <v>18.600000000000001</v>
      </c>
      <c r="H74" s="205">
        <v>1.7999999999999999E-2</v>
      </c>
      <c r="I74" s="196">
        <v>5.2</v>
      </c>
      <c r="J74" s="197">
        <v>5.0000000000000001E-3</v>
      </c>
    </row>
    <row r="75" spans="1:10" ht="15" customHeight="1" x14ac:dyDescent="0.25">
      <c r="A75" s="92"/>
      <c r="B75" s="92" t="s">
        <v>89</v>
      </c>
      <c r="C75" s="209">
        <v>2104006000</v>
      </c>
      <c r="D75" s="209" t="s">
        <v>69</v>
      </c>
      <c r="E75" s="204">
        <v>1.1000000000000001</v>
      </c>
      <c r="F75" s="205">
        <v>1E-3</v>
      </c>
      <c r="G75" s="204">
        <v>19.3</v>
      </c>
      <c r="H75" s="205">
        <v>1.9E-2</v>
      </c>
      <c r="I75" s="196">
        <v>8.1999999999999993</v>
      </c>
      <c r="J75" s="197">
        <v>8.0000000000000002E-3</v>
      </c>
    </row>
    <row r="76" spans="1:10" ht="15" customHeight="1" x14ac:dyDescent="0.25">
      <c r="A76" s="92"/>
      <c r="B76" s="92" t="s">
        <v>125</v>
      </c>
      <c r="C76" s="209">
        <v>2104008000</v>
      </c>
      <c r="D76" s="209" t="s">
        <v>70</v>
      </c>
      <c r="E76" s="204">
        <v>51.6</v>
      </c>
      <c r="F76" s="205">
        <v>0.05</v>
      </c>
      <c r="G76" s="204">
        <v>6.4</v>
      </c>
      <c r="H76" s="205">
        <v>2E-3</v>
      </c>
      <c r="I76" s="196">
        <v>555.6</v>
      </c>
      <c r="J76" s="197">
        <v>0.35</v>
      </c>
    </row>
    <row r="77" spans="1:10" ht="15" customHeight="1" x14ac:dyDescent="0.25">
      <c r="A77" s="92"/>
      <c r="B77" s="92" t="s">
        <v>124</v>
      </c>
      <c r="C77" s="209">
        <v>2104008610</v>
      </c>
      <c r="D77" s="209" t="s">
        <v>70</v>
      </c>
      <c r="E77" s="204">
        <v>88.9</v>
      </c>
      <c r="F77" s="205">
        <v>7.0000000000000007E-2</v>
      </c>
      <c r="G77" s="204">
        <v>2.4</v>
      </c>
      <c r="H77" s="205">
        <v>1E-3</v>
      </c>
      <c r="I77" s="196">
        <v>474.8</v>
      </c>
      <c r="J77" s="197">
        <v>0.3</v>
      </c>
    </row>
    <row r="78" spans="1:10" ht="15" customHeight="1" x14ac:dyDescent="0.25">
      <c r="A78" s="92"/>
      <c r="B78" s="92" t="s">
        <v>52</v>
      </c>
      <c r="C78" s="209">
        <v>2104011000</v>
      </c>
      <c r="D78" s="209" t="s">
        <v>69</v>
      </c>
      <c r="E78" s="204">
        <v>5.0000000000000001E-3</v>
      </c>
      <c r="F78" s="205">
        <v>0</v>
      </c>
      <c r="G78" s="204">
        <v>0.12</v>
      </c>
      <c r="H78" s="205">
        <v>0</v>
      </c>
      <c r="I78" s="196">
        <v>0.03</v>
      </c>
      <c r="J78" s="197">
        <v>0</v>
      </c>
    </row>
    <row r="79" spans="1:10" ht="15" customHeight="1" x14ac:dyDescent="0.25">
      <c r="A79" s="92"/>
      <c r="B79" s="92" t="s">
        <v>53</v>
      </c>
      <c r="C79" s="209">
        <v>2104007000</v>
      </c>
      <c r="D79" s="209" t="s">
        <v>69</v>
      </c>
      <c r="E79" s="204">
        <v>0.06</v>
      </c>
      <c r="F79" s="205">
        <v>0</v>
      </c>
      <c r="G79" s="204">
        <v>1.55</v>
      </c>
      <c r="H79" s="205">
        <v>2E-3</v>
      </c>
      <c r="I79" s="196">
        <v>0.44</v>
      </c>
      <c r="J79" s="197">
        <v>0</v>
      </c>
    </row>
    <row r="80" spans="1:10" ht="15" customHeight="1" x14ac:dyDescent="0.25">
      <c r="A80" s="92"/>
      <c r="B80" s="97" t="s">
        <v>49</v>
      </c>
      <c r="C80" s="191"/>
      <c r="D80" s="191"/>
      <c r="E80" s="211">
        <f t="shared" ref="E80:J80" si="3">SUM(E73:E79)</f>
        <v>142.39500000000001</v>
      </c>
      <c r="F80" s="207">
        <f t="shared" si="3"/>
        <v>0.12200000000000001</v>
      </c>
      <c r="G80" s="211">
        <f t="shared" si="3"/>
        <v>48.37</v>
      </c>
      <c r="H80" s="207">
        <f t="shared" si="3"/>
        <v>4.2000000000000003E-2</v>
      </c>
      <c r="I80" s="211">
        <f t="shared" si="3"/>
        <v>1044.27</v>
      </c>
      <c r="J80" s="207">
        <f t="shared" si="3"/>
        <v>0.66300000000000003</v>
      </c>
    </row>
    <row r="81" spans="1:10" ht="15" customHeight="1" x14ac:dyDescent="0.25">
      <c r="A81" s="92"/>
      <c r="B81" s="92" t="s">
        <v>122</v>
      </c>
      <c r="C81" s="209">
        <v>2103002000</v>
      </c>
      <c r="D81" s="209" t="s">
        <v>69</v>
      </c>
      <c r="E81" s="204">
        <v>0</v>
      </c>
      <c r="F81" s="205">
        <v>0</v>
      </c>
      <c r="G81" s="204">
        <v>0</v>
      </c>
      <c r="H81" s="205">
        <v>0</v>
      </c>
      <c r="I81" s="204">
        <v>0</v>
      </c>
      <c r="J81" s="205">
        <v>0</v>
      </c>
    </row>
    <row r="82" spans="1:10" ht="15" customHeight="1" x14ac:dyDescent="0.25">
      <c r="A82" s="92"/>
      <c r="B82" s="92" t="s">
        <v>126</v>
      </c>
      <c r="C82" s="209">
        <v>2103004000</v>
      </c>
      <c r="D82" s="209" t="s">
        <v>69</v>
      </c>
      <c r="E82" s="204">
        <v>7.0000000000000007E-2</v>
      </c>
      <c r="F82" s="205">
        <v>0</v>
      </c>
      <c r="G82" s="204">
        <v>3.97</v>
      </c>
      <c r="H82" s="205">
        <v>5.0000000000000001E-3</v>
      </c>
      <c r="I82" s="196">
        <v>0.99</v>
      </c>
      <c r="J82" s="197">
        <v>1E-3</v>
      </c>
    </row>
    <row r="83" spans="1:10" ht="15" customHeight="1" x14ac:dyDescent="0.25">
      <c r="A83" s="92"/>
      <c r="B83" s="92" t="s">
        <v>127</v>
      </c>
      <c r="C83" s="209">
        <v>2103005000</v>
      </c>
      <c r="D83" s="209" t="s">
        <v>69</v>
      </c>
      <c r="E83" s="204">
        <v>0.02</v>
      </c>
      <c r="F83" s="205">
        <v>0</v>
      </c>
      <c r="G83" s="204">
        <v>0.88</v>
      </c>
      <c r="H83" s="205">
        <v>1E-3</v>
      </c>
      <c r="I83" s="196">
        <v>0.08</v>
      </c>
      <c r="J83" s="197">
        <v>0</v>
      </c>
    </row>
    <row r="84" spans="1:10" ht="15" customHeight="1" x14ac:dyDescent="0.25">
      <c r="A84" s="92"/>
      <c r="B84" s="92" t="s">
        <v>54</v>
      </c>
      <c r="C84" s="209">
        <v>2103006000</v>
      </c>
      <c r="D84" s="209" t="s">
        <v>69</v>
      </c>
      <c r="E84" s="204">
        <v>0.26</v>
      </c>
      <c r="F84" s="205">
        <v>0</v>
      </c>
      <c r="G84" s="204">
        <v>4.6399999999999997</v>
      </c>
      <c r="H84" s="205">
        <v>5.0000000000000001E-3</v>
      </c>
      <c r="I84" s="196">
        <v>3.9</v>
      </c>
      <c r="J84" s="197">
        <v>4.0000000000000001E-3</v>
      </c>
    </row>
    <row r="85" spans="1:10" ht="15" customHeight="1" x14ac:dyDescent="0.25">
      <c r="A85" s="92"/>
      <c r="B85" s="92" t="s">
        <v>55</v>
      </c>
      <c r="C85" s="209">
        <v>2103011000</v>
      </c>
      <c r="D85" s="209" t="s">
        <v>69</v>
      </c>
      <c r="E85" s="204">
        <v>0</v>
      </c>
      <c r="F85" s="205">
        <v>0</v>
      </c>
      <c r="G85" s="204">
        <v>0.02</v>
      </c>
      <c r="H85" s="205">
        <v>0</v>
      </c>
      <c r="I85" s="196">
        <v>0</v>
      </c>
      <c r="J85" s="197">
        <v>0</v>
      </c>
    </row>
    <row r="86" spans="1:10" ht="15" customHeight="1" x14ac:dyDescent="0.25">
      <c r="A86" s="92"/>
      <c r="B86" s="92" t="s">
        <v>56</v>
      </c>
      <c r="C86" s="209">
        <v>2103007000</v>
      </c>
      <c r="D86" s="209" t="s">
        <v>69</v>
      </c>
      <c r="E86" s="204">
        <v>0.01</v>
      </c>
      <c r="F86" s="205">
        <v>0</v>
      </c>
      <c r="G86" s="204">
        <v>0.2</v>
      </c>
      <c r="H86" s="205">
        <v>0</v>
      </c>
      <c r="I86" s="196">
        <v>0.26</v>
      </c>
      <c r="J86" s="197">
        <v>0</v>
      </c>
    </row>
    <row r="87" spans="1:10" ht="15" customHeight="1" x14ac:dyDescent="0.25">
      <c r="A87" s="92"/>
      <c r="B87" s="92" t="s">
        <v>57</v>
      </c>
      <c r="C87" s="209">
        <v>2103081000</v>
      </c>
      <c r="D87" s="209" t="s">
        <v>69</v>
      </c>
      <c r="E87" s="204">
        <v>0.02</v>
      </c>
      <c r="F87" s="205">
        <v>0</v>
      </c>
      <c r="G87" s="204">
        <v>0.2</v>
      </c>
      <c r="H87" s="205">
        <v>0</v>
      </c>
      <c r="I87" s="204">
        <v>0.6</v>
      </c>
      <c r="J87" s="205">
        <v>1E-3</v>
      </c>
    </row>
    <row r="88" spans="1:10" s="147" customFormat="1" ht="14.25" customHeight="1" x14ac:dyDescent="0.25">
      <c r="A88" s="88"/>
      <c r="B88" s="97" t="s">
        <v>50</v>
      </c>
      <c r="C88" s="222"/>
      <c r="D88" s="222"/>
      <c r="E88" s="211">
        <f t="shared" ref="E88:J88" si="4">SUM(E81:E87)</f>
        <v>0.38000000000000006</v>
      </c>
      <c r="F88" s="207">
        <f t="shared" si="4"/>
        <v>0</v>
      </c>
      <c r="G88" s="211">
        <f t="shared" si="4"/>
        <v>9.9099999999999984</v>
      </c>
      <c r="H88" s="207">
        <f t="shared" si="4"/>
        <v>1.0999999999999999E-2</v>
      </c>
      <c r="I88" s="211">
        <f t="shared" si="4"/>
        <v>5.8299999999999992</v>
      </c>
      <c r="J88" s="207">
        <f t="shared" si="4"/>
        <v>6.0000000000000001E-3</v>
      </c>
    </row>
    <row r="89" spans="1:10" ht="15" customHeight="1" x14ac:dyDescent="0.25">
      <c r="A89" s="92"/>
      <c r="B89" s="92" t="s">
        <v>123</v>
      </c>
      <c r="C89" s="209">
        <v>2102001000</v>
      </c>
      <c r="D89" s="209" t="s">
        <v>69</v>
      </c>
      <c r="E89" s="204">
        <v>0</v>
      </c>
      <c r="F89" s="205">
        <v>0</v>
      </c>
      <c r="G89" s="204">
        <v>0</v>
      </c>
      <c r="H89" s="205">
        <v>0</v>
      </c>
      <c r="I89" s="204">
        <v>0</v>
      </c>
      <c r="J89" s="205">
        <v>0</v>
      </c>
    </row>
    <row r="90" spans="1:10" ht="15" customHeight="1" x14ac:dyDescent="0.25">
      <c r="A90" s="92"/>
      <c r="B90" s="92" t="s">
        <v>128</v>
      </c>
      <c r="C90" s="209">
        <v>2102004000</v>
      </c>
      <c r="D90" s="209" t="s">
        <v>69</v>
      </c>
      <c r="E90" s="204">
        <v>0</v>
      </c>
      <c r="F90" s="205">
        <v>0</v>
      </c>
      <c r="G90" s="204">
        <v>0.23</v>
      </c>
      <c r="H90" s="205">
        <v>1E-3</v>
      </c>
      <c r="I90" s="196">
        <v>0.1</v>
      </c>
      <c r="J90" s="197">
        <v>0</v>
      </c>
    </row>
    <row r="91" spans="1:10" ht="15" customHeight="1" x14ac:dyDescent="0.25">
      <c r="A91" s="92"/>
      <c r="B91" s="92" t="s">
        <v>129</v>
      </c>
      <c r="C91" s="209">
        <v>2102005000</v>
      </c>
      <c r="D91" s="209" t="s">
        <v>69</v>
      </c>
      <c r="E91" s="204">
        <v>0</v>
      </c>
      <c r="F91" s="205">
        <v>0</v>
      </c>
      <c r="G91" s="204">
        <v>0</v>
      </c>
      <c r="H91" s="205">
        <v>0</v>
      </c>
      <c r="I91" s="204">
        <v>0</v>
      </c>
      <c r="J91" s="205">
        <v>0</v>
      </c>
    </row>
    <row r="92" spans="1:10" ht="15" customHeight="1" x14ac:dyDescent="0.25">
      <c r="A92" s="92"/>
      <c r="B92" s="92" t="s">
        <v>58</v>
      </c>
      <c r="C92" s="209">
        <v>2102006000</v>
      </c>
      <c r="D92" s="209" t="s">
        <v>69</v>
      </c>
      <c r="E92" s="204">
        <v>0.03</v>
      </c>
      <c r="F92" s="205">
        <v>0</v>
      </c>
      <c r="G92" s="204">
        <v>0.52</v>
      </c>
      <c r="H92" s="205">
        <v>2E-3</v>
      </c>
      <c r="I92" s="196">
        <v>0.44</v>
      </c>
      <c r="J92" s="197">
        <v>2E-3</v>
      </c>
    </row>
    <row r="93" spans="1:10" ht="15" customHeight="1" x14ac:dyDescent="0.25">
      <c r="A93" s="92"/>
      <c r="B93" s="92" t="s">
        <v>59</v>
      </c>
      <c r="C93" s="209">
        <v>2102011000</v>
      </c>
      <c r="D93" s="209" t="s">
        <v>69</v>
      </c>
      <c r="E93" s="204">
        <v>0</v>
      </c>
      <c r="F93" s="205">
        <v>0</v>
      </c>
      <c r="G93" s="204">
        <v>0</v>
      </c>
      <c r="H93" s="205">
        <v>0</v>
      </c>
      <c r="I93" s="204">
        <v>0</v>
      </c>
      <c r="J93" s="205">
        <v>0</v>
      </c>
    </row>
    <row r="94" spans="1:10" ht="15" customHeight="1" x14ac:dyDescent="0.25">
      <c r="A94" s="92"/>
      <c r="B94" s="92" t="s">
        <v>60</v>
      </c>
      <c r="C94" s="209">
        <v>2102007000</v>
      </c>
      <c r="D94" s="209" t="s">
        <v>69</v>
      </c>
      <c r="E94" s="204">
        <v>0</v>
      </c>
      <c r="F94" s="205">
        <v>0</v>
      </c>
      <c r="G94" s="204">
        <v>0.04</v>
      </c>
      <c r="H94" s="205">
        <v>0</v>
      </c>
      <c r="I94" s="196">
        <v>0.02</v>
      </c>
      <c r="J94" s="197">
        <v>0</v>
      </c>
    </row>
    <row r="95" spans="1:10" ht="15" customHeight="1" x14ac:dyDescent="0.25">
      <c r="A95" s="92"/>
      <c r="B95" s="92" t="s">
        <v>61</v>
      </c>
      <c r="C95" s="209">
        <v>2102008000</v>
      </c>
      <c r="D95" s="209" t="s">
        <v>69</v>
      </c>
      <c r="E95" s="204">
        <v>0.02</v>
      </c>
      <c r="F95" s="205">
        <v>0</v>
      </c>
      <c r="G95" s="204">
        <v>0.21</v>
      </c>
      <c r="H95" s="205">
        <v>0</v>
      </c>
      <c r="I95" s="196">
        <v>0.57999999999999996</v>
      </c>
      <c r="J95" s="197">
        <v>0</v>
      </c>
    </row>
    <row r="96" spans="1:10" s="147" customFormat="1" ht="17.25" customHeight="1" x14ac:dyDescent="0.25">
      <c r="A96" s="88"/>
      <c r="B96" s="97" t="s">
        <v>130</v>
      </c>
      <c r="C96" s="222"/>
      <c r="D96" s="222"/>
      <c r="E96" s="211">
        <f t="shared" ref="E96:J96" si="5">SUM(E89:E95)</f>
        <v>0.05</v>
      </c>
      <c r="F96" s="207">
        <f t="shared" si="5"/>
        <v>0</v>
      </c>
      <c r="G96" s="211">
        <f t="shared" si="5"/>
        <v>1</v>
      </c>
      <c r="H96" s="207">
        <f t="shared" si="5"/>
        <v>3.0000000000000001E-3</v>
      </c>
      <c r="I96" s="211">
        <f t="shared" si="5"/>
        <v>1.1400000000000001</v>
      </c>
      <c r="J96" s="207">
        <f t="shared" si="5"/>
        <v>2E-3</v>
      </c>
    </row>
    <row r="97" spans="1:10" s="158" customFormat="1" ht="16.5" customHeight="1" x14ac:dyDescent="0.25">
      <c r="B97" s="158" t="s">
        <v>207</v>
      </c>
      <c r="E97" s="223">
        <f t="shared" ref="E97:J97" si="6">SUM(E80,E88,E96)</f>
        <v>142.82500000000002</v>
      </c>
      <c r="F97" s="224">
        <f t="shared" si="6"/>
        <v>0.12200000000000001</v>
      </c>
      <c r="G97" s="223">
        <f t="shared" si="6"/>
        <v>59.279999999999994</v>
      </c>
      <c r="H97" s="224">
        <f t="shared" si="6"/>
        <v>5.6000000000000008E-2</v>
      </c>
      <c r="I97" s="223">
        <f t="shared" si="6"/>
        <v>1051.24</v>
      </c>
      <c r="J97" s="224">
        <f t="shared" si="6"/>
        <v>0.67100000000000004</v>
      </c>
    </row>
    <row r="98" spans="1:10" s="147" customFormat="1" ht="4.5" customHeight="1" x14ac:dyDescent="0.25">
      <c r="A98" s="88"/>
      <c r="B98" s="88"/>
      <c r="C98" s="222"/>
      <c r="D98" s="222"/>
      <c r="E98" s="211"/>
      <c r="F98" s="207"/>
      <c r="G98" s="211"/>
      <c r="H98" s="207"/>
      <c r="I98" s="211"/>
      <c r="J98" s="207"/>
    </row>
    <row r="99" spans="1:10" ht="15" customHeight="1" x14ac:dyDescent="0.25">
      <c r="A99" s="92"/>
      <c r="B99" s="92" t="s">
        <v>90</v>
      </c>
      <c r="C99" s="92">
        <v>2610030000</v>
      </c>
      <c r="D99" s="92" t="s">
        <v>70</v>
      </c>
      <c r="E99" s="204">
        <v>2.7</v>
      </c>
      <c r="F99" s="205">
        <v>0</v>
      </c>
      <c r="G99" s="204">
        <v>1.9</v>
      </c>
      <c r="H99" s="205">
        <v>0</v>
      </c>
      <c r="I99" s="196">
        <v>27.2</v>
      </c>
      <c r="J99" s="197">
        <v>0.02</v>
      </c>
    </row>
    <row r="100" spans="1:10" ht="15" customHeight="1" x14ac:dyDescent="0.25">
      <c r="A100" s="92"/>
      <c r="B100" s="92" t="s">
        <v>91</v>
      </c>
      <c r="C100" s="92">
        <v>2610000500</v>
      </c>
      <c r="D100" s="92" t="s">
        <v>70</v>
      </c>
      <c r="E100" s="204">
        <v>12.4</v>
      </c>
      <c r="F100" s="205">
        <v>8.9999999999999993E-3</v>
      </c>
      <c r="G100" s="204">
        <v>5.4</v>
      </c>
      <c r="H100" s="205">
        <v>4.0000000000000001E-3</v>
      </c>
      <c r="I100" s="196">
        <v>181.3</v>
      </c>
      <c r="J100" s="197">
        <v>0.13800000000000001</v>
      </c>
    </row>
    <row r="101" spans="1:10" ht="15" customHeight="1" x14ac:dyDescent="0.25">
      <c r="A101" s="92"/>
      <c r="B101" s="92" t="s">
        <v>238</v>
      </c>
      <c r="C101" s="92">
        <v>2610000000</v>
      </c>
      <c r="D101" s="92" t="s">
        <v>70</v>
      </c>
      <c r="E101" s="204">
        <v>0.21</v>
      </c>
      <c r="F101" s="205">
        <v>0</v>
      </c>
      <c r="G101" s="204">
        <v>0.05</v>
      </c>
      <c r="H101" s="205">
        <v>0</v>
      </c>
      <c r="I101" s="196">
        <v>0.82</v>
      </c>
      <c r="J101" s="197">
        <v>1E-3</v>
      </c>
    </row>
    <row r="102" spans="1:10" ht="15" customHeight="1" x14ac:dyDescent="0.25">
      <c r="A102" s="92"/>
      <c r="B102" s="92" t="s">
        <v>33</v>
      </c>
      <c r="C102" s="92">
        <v>2610040400</v>
      </c>
      <c r="D102" s="92" t="s">
        <v>70</v>
      </c>
      <c r="E102" s="204">
        <v>0.1</v>
      </c>
      <c r="F102" s="205">
        <v>0</v>
      </c>
      <c r="G102" s="204">
        <v>0</v>
      </c>
      <c r="H102" s="205">
        <v>0</v>
      </c>
      <c r="I102" s="196">
        <v>1</v>
      </c>
      <c r="J102" s="197">
        <v>1E-3</v>
      </c>
    </row>
    <row r="103" spans="1:10" ht="15.75" customHeight="1" x14ac:dyDescent="0.25">
      <c r="A103" s="92"/>
      <c r="B103" s="97" t="s">
        <v>131</v>
      </c>
      <c r="C103" s="92"/>
      <c r="D103" s="92"/>
      <c r="E103" s="211">
        <f t="shared" ref="E103:J103" si="7">SUM(E99:E102)</f>
        <v>15.410000000000002</v>
      </c>
      <c r="F103" s="207">
        <f t="shared" si="7"/>
        <v>8.9999999999999993E-3</v>
      </c>
      <c r="G103" s="211">
        <f t="shared" si="7"/>
        <v>7.3500000000000005</v>
      </c>
      <c r="H103" s="207">
        <f t="shared" si="7"/>
        <v>4.0000000000000001E-3</v>
      </c>
      <c r="I103" s="211">
        <f t="shared" si="7"/>
        <v>210.32</v>
      </c>
      <c r="J103" s="207">
        <f t="shared" si="7"/>
        <v>0.16</v>
      </c>
    </row>
    <row r="104" spans="1:10" ht="15.75" customHeight="1" x14ac:dyDescent="0.25">
      <c r="A104" s="158"/>
      <c r="B104" s="92" t="s">
        <v>208</v>
      </c>
      <c r="C104" s="209">
        <v>2810015999</v>
      </c>
      <c r="D104" s="209" t="s">
        <v>92</v>
      </c>
      <c r="E104" s="198">
        <v>694.4</v>
      </c>
      <c r="F104" s="199">
        <v>0</v>
      </c>
      <c r="G104" s="198">
        <v>30.4</v>
      </c>
      <c r="H104" s="199">
        <v>0</v>
      </c>
      <c r="I104" s="196">
        <v>2955.2</v>
      </c>
      <c r="J104" s="197">
        <v>0</v>
      </c>
    </row>
    <row r="105" spans="1:10" ht="15" customHeight="1" x14ac:dyDescent="0.25">
      <c r="A105" s="158"/>
      <c r="B105" s="92" t="s">
        <v>62</v>
      </c>
      <c r="C105" s="209">
        <v>2810030000</v>
      </c>
      <c r="D105" s="209" t="s">
        <v>69</v>
      </c>
      <c r="E105" s="198">
        <v>0.1</v>
      </c>
      <c r="F105" s="199">
        <v>0</v>
      </c>
      <c r="G105" s="198">
        <v>0.01</v>
      </c>
      <c r="H105" s="199">
        <v>0</v>
      </c>
      <c r="I105" s="196">
        <v>0.55000000000000004</v>
      </c>
      <c r="J105" s="197">
        <v>0</v>
      </c>
    </row>
    <row r="106" spans="1:10" ht="15" customHeight="1" x14ac:dyDescent="0.25">
      <c r="A106" s="92"/>
      <c r="B106" s="92" t="s">
        <v>63</v>
      </c>
      <c r="C106" s="209">
        <v>2810050000</v>
      </c>
      <c r="D106" s="209" t="s">
        <v>69</v>
      </c>
      <c r="E106" s="204">
        <v>0</v>
      </c>
      <c r="F106" s="205">
        <v>0</v>
      </c>
      <c r="G106" s="204">
        <v>0</v>
      </c>
      <c r="H106" s="205">
        <v>0</v>
      </c>
      <c r="I106" s="196">
        <v>0.02</v>
      </c>
      <c r="J106" s="197">
        <v>0</v>
      </c>
    </row>
    <row r="107" spans="1:10" ht="15" customHeight="1" x14ac:dyDescent="0.25">
      <c r="A107" s="92"/>
      <c r="B107" s="92" t="s">
        <v>209</v>
      </c>
      <c r="C107" s="209">
        <v>2302000000</v>
      </c>
      <c r="D107" s="209" t="s">
        <v>70</v>
      </c>
      <c r="E107" s="204">
        <v>0.61</v>
      </c>
      <c r="F107" s="205">
        <v>2E-3</v>
      </c>
      <c r="G107" s="206">
        <v>0</v>
      </c>
      <c r="H107" s="212">
        <v>0</v>
      </c>
      <c r="I107" s="196">
        <v>1.59</v>
      </c>
      <c r="J107" s="197">
        <v>4.0000000000000001E-3</v>
      </c>
    </row>
    <row r="108" spans="1:10" ht="15" customHeight="1" x14ac:dyDescent="0.25">
      <c r="A108" s="191"/>
      <c r="B108" s="92" t="s">
        <v>210</v>
      </c>
      <c r="C108" s="209">
        <v>2810025000</v>
      </c>
      <c r="D108" s="209" t="s">
        <v>69</v>
      </c>
      <c r="E108" s="204">
        <v>0.98</v>
      </c>
      <c r="F108" s="205">
        <v>0.01</v>
      </c>
      <c r="G108" s="206">
        <v>0</v>
      </c>
      <c r="H108" s="212">
        <v>0</v>
      </c>
      <c r="I108" s="196">
        <v>0</v>
      </c>
      <c r="J108" s="197">
        <v>0</v>
      </c>
    </row>
    <row r="109" spans="1:10" ht="16.5" customHeight="1" x14ac:dyDescent="0.25">
      <c r="A109" s="92"/>
      <c r="B109" s="97" t="s">
        <v>132</v>
      </c>
      <c r="C109" s="209"/>
      <c r="D109" s="209"/>
      <c r="E109" s="211">
        <f t="shared" ref="E109:J109" si="8">SUM(E104:E108)</f>
        <v>696.09</v>
      </c>
      <c r="F109" s="207">
        <f t="shared" si="8"/>
        <v>1.2E-2</v>
      </c>
      <c r="G109" s="211">
        <f t="shared" si="8"/>
        <v>30.41</v>
      </c>
      <c r="H109" s="207">
        <f t="shared" si="8"/>
        <v>0</v>
      </c>
      <c r="I109" s="211">
        <f t="shared" si="8"/>
        <v>2957.36</v>
      </c>
      <c r="J109" s="207">
        <f t="shared" si="8"/>
        <v>4.0000000000000001E-3</v>
      </c>
    </row>
    <row r="110" spans="1:10" ht="14.25" customHeight="1" x14ac:dyDescent="0.25">
      <c r="A110" s="92"/>
      <c r="B110" s="97" t="s">
        <v>222</v>
      </c>
      <c r="C110" s="209"/>
      <c r="D110" s="209"/>
      <c r="E110" s="223">
        <f t="shared" ref="E110:J110" si="9">SUM(E97,E103,E109)</f>
        <v>854.32500000000005</v>
      </c>
      <c r="F110" s="224">
        <f t="shared" si="9"/>
        <v>0.14300000000000002</v>
      </c>
      <c r="G110" s="223">
        <f t="shared" si="9"/>
        <v>97.039999999999992</v>
      </c>
      <c r="H110" s="224">
        <f t="shared" si="9"/>
        <v>6.0000000000000012E-2</v>
      </c>
      <c r="I110" s="223">
        <f t="shared" si="9"/>
        <v>4218.92</v>
      </c>
      <c r="J110" s="224">
        <f t="shared" si="9"/>
        <v>0.83500000000000008</v>
      </c>
    </row>
    <row r="111" spans="1:10" ht="7.15" customHeight="1" x14ac:dyDescent="0.25">
      <c r="A111" s="191"/>
      <c r="B111" s="92"/>
      <c r="C111" s="92"/>
      <c r="D111" s="92"/>
      <c r="E111" s="211"/>
      <c r="F111" s="207"/>
      <c r="G111" s="211"/>
      <c r="H111" s="207"/>
      <c r="I111" s="196"/>
      <c r="J111" s="197"/>
    </row>
    <row r="112" spans="1:10" s="226" customFormat="1" ht="12.75" customHeight="1" x14ac:dyDescent="0.25">
      <c r="A112" s="225" t="s">
        <v>34</v>
      </c>
      <c r="C112" s="182"/>
      <c r="D112" s="182"/>
      <c r="E112" s="227">
        <f t="shared" ref="E112:J112" si="10">SUM(E15,E29,E36,E43,E59,E71,E110)</f>
        <v>1200.479</v>
      </c>
      <c r="F112" s="228">
        <f t="shared" si="10"/>
        <v>1.1979999999999997</v>
      </c>
      <c r="G112" s="227">
        <f t="shared" si="10"/>
        <v>97.039999999999992</v>
      </c>
      <c r="H112" s="228">
        <f t="shared" si="10"/>
        <v>6.0000000000000012E-2</v>
      </c>
      <c r="I112" s="227">
        <f t="shared" si="10"/>
        <v>4218.92</v>
      </c>
      <c r="J112" s="228">
        <f t="shared" si="10"/>
        <v>0.83500000000000008</v>
      </c>
    </row>
    <row r="113" spans="1:11" ht="16.5" customHeight="1" x14ac:dyDescent="0.25">
      <c r="A113" s="194" t="s">
        <v>305</v>
      </c>
      <c r="B113" s="92"/>
      <c r="C113" s="191"/>
      <c r="D113" s="191"/>
      <c r="E113" s="204"/>
      <c r="F113" s="205"/>
      <c r="G113" s="206"/>
      <c r="H113" s="207"/>
      <c r="I113" s="196"/>
      <c r="J113" s="197"/>
    </row>
    <row r="114" spans="1:11" ht="15" customHeight="1" x14ac:dyDescent="0.25">
      <c r="A114" s="191"/>
      <c r="B114" s="92" t="s">
        <v>107</v>
      </c>
      <c r="C114" s="229">
        <v>2275050000</v>
      </c>
      <c r="D114" s="229" t="s">
        <v>70</v>
      </c>
      <c r="E114" s="196">
        <v>12.7</v>
      </c>
      <c r="F114" s="205">
        <v>0.03</v>
      </c>
      <c r="G114" s="196">
        <v>5.9</v>
      </c>
      <c r="H114" s="205">
        <v>0.02</v>
      </c>
      <c r="I114" s="196">
        <v>331.6</v>
      </c>
      <c r="J114" s="205">
        <v>0.91</v>
      </c>
      <c r="K114" s="230"/>
    </row>
    <row r="115" spans="1:11" s="236" customFormat="1" ht="15" customHeight="1" x14ac:dyDescent="0.25">
      <c r="A115" s="231"/>
      <c r="B115" s="192" t="s">
        <v>64</v>
      </c>
      <c r="C115" s="232">
        <v>2285002000</v>
      </c>
      <c r="D115" s="233" t="s">
        <v>92</v>
      </c>
      <c r="E115" s="234">
        <v>0</v>
      </c>
      <c r="F115" s="235">
        <v>0</v>
      </c>
      <c r="G115" s="234">
        <v>0</v>
      </c>
      <c r="H115" s="235">
        <v>0</v>
      </c>
      <c r="I115" s="234">
        <v>0</v>
      </c>
      <c r="J115" s="235">
        <v>0</v>
      </c>
    </row>
    <row r="116" spans="1:11" ht="15" customHeight="1" x14ac:dyDescent="0.25">
      <c r="A116" s="191"/>
      <c r="B116" s="92" t="s">
        <v>65</v>
      </c>
      <c r="C116" s="209">
        <v>2280020010</v>
      </c>
      <c r="D116" s="209" t="s">
        <v>70</v>
      </c>
      <c r="E116" s="234">
        <v>48.2</v>
      </c>
      <c r="F116" s="235">
        <v>0.15</v>
      </c>
      <c r="G116" s="234">
        <v>1686.1</v>
      </c>
      <c r="H116" s="235">
        <v>5.13</v>
      </c>
      <c r="I116" s="237">
        <v>256.3</v>
      </c>
      <c r="J116" s="235">
        <v>0.78</v>
      </c>
    </row>
    <row r="117" spans="1:11" ht="15" customHeight="1" x14ac:dyDescent="0.25">
      <c r="A117" s="191"/>
      <c r="B117" s="92" t="s">
        <v>211</v>
      </c>
      <c r="C117" s="209"/>
      <c r="D117" s="209"/>
      <c r="E117" s="234">
        <v>1198.47</v>
      </c>
      <c r="F117" s="235">
        <v>3.83</v>
      </c>
      <c r="G117" s="234">
        <v>445.45</v>
      </c>
      <c r="H117" s="235">
        <v>1.32</v>
      </c>
      <c r="I117" s="237">
        <v>5661.98</v>
      </c>
      <c r="J117" s="197">
        <v>22.65</v>
      </c>
    </row>
    <row r="118" spans="1:11" s="226" customFormat="1" ht="15" customHeight="1" x14ac:dyDescent="0.25">
      <c r="A118" s="238"/>
      <c r="B118" s="97" t="s">
        <v>304</v>
      </c>
      <c r="C118" s="182"/>
      <c r="D118" s="182"/>
      <c r="E118" s="227">
        <f t="shared" ref="E118:J118" si="11">SUM(E114:E117)</f>
        <v>1259.3700000000001</v>
      </c>
      <c r="F118" s="228">
        <f t="shared" si="11"/>
        <v>4.01</v>
      </c>
      <c r="G118" s="227">
        <f t="shared" si="11"/>
        <v>2137.4499999999998</v>
      </c>
      <c r="H118" s="228">
        <f t="shared" si="11"/>
        <v>6.47</v>
      </c>
      <c r="I118" s="227">
        <f t="shared" si="11"/>
        <v>6249.8799999999992</v>
      </c>
      <c r="J118" s="228">
        <f t="shared" si="11"/>
        <v>24.34</v>
      </c>
    </row>
    <row r="119" spans="1:11" ht="5.25" customHeight="1" x14ac:dyDescent="0.25">
      <c r="A119" s="191"/>
      <c r="B119" s="182"/>
      <c r="C119" s="92"/>
      <c r="D119" s="92"/>
      <c r="E119" s="211"/>
      <c r="F119" s="207"/>
      <c r="G119" s="211"/>
      <c r="H119" s="207"/>
      <c r="I119" s="196"/>
      <c r="J119" s="197"/>
    </row>
    <row r="120" spans="1:11" ht="4.1500000000000004" customHeight="1" x14ac:dyDescent="0.3">
      <c r="A120" s="138"/>
      <c r="B120" s="239"/>
      <c r="C120" s="209"/>
      <c r="D120" s="209"/>
      <c r="E120" s="240"/>
      <c r="F120" s="241"/>
      <c r="G120" s="240"/>
      <c r="H120" s="241"/>
      <c r="I120" s="242"/>
      <c r="J120" s="243"/>
    </row>
    <row r="121" spans="1:11" ht="13.15" customHeight="1" x14ac:dyDescent="0.3">
      <c r="A121" s="225" t="s">
        <v>243</v>
      </c>
      <c r="B121" s="244"/>
      <c r="C121" s="209"/>
      <c r="D121" s="209"/>
      <c r="E121" s="240"/>
      <c r="F121" s="241"/>
      <c r="G121" s="240"/>
      <c r="H121" s="241"/>
      <c r="I121" s="242"/>
      <c r="J121" s="243"/>
    </row>
    <row r="122" spans="1:11" ht="10.15" customHeight="1" x14ac:dyDescent="0.3">
      <c r="A122" s="138"/>
      <c r="B122" s="245" t="s">
        <v>239</v>
      </c>
      <c r="C122" s="209"/>
      <c r="D122" s="209" t="s">
        <v>92</v>
      </c>
      <c r="E122" s="204">
        <v>3.6</v>
      </c>
      <c r="F122" s="235">
        <f>SUM(E122/178.7)*0.1</f>
        <v>2.0145495243424735E-3</v>
      </c>
      <c r="G122" s="204">
        <v>40.700000000000003</v>
      </c>
      <c r="H122" s="235">
        <f>SUM(G122/204.1)*0.21</f>
        <v>4.1876531112199904E-2</v>
      </c>
      <c r="I122" s="196">
        <v>20.399999999999999</v>
      </c>
      <c r="J122" s="235">
        <f>SUM(I122/1772.9)*1</f>
        <v>1.1506571154605447E-2</v>
      </c>
    </row>
    <row r="123" spans="1:11" ht="10.15" customHeight="1" x14ac:dyDescent="0.3">
      <c r="A123" s="138"/>
      <c r="B123" s="245" t="s">
        <v>240</v>
      </c>
      <c r="C123" s="209"/>
      <c r="D123" s="209" t="s">
        <v>92</v>
      </c>
      <c r="E123" s="204">
        <v>0.5</v>
      </c>
      <c r="F123" s="235">
        <f>SUM(E123/178.7)*0.1</f>
        <v>2.7979854504756578E-4</v>
      </c>
      <c r="G123" s="204">
        <v>3.2</v>
      </c>
      <c r="H123" s="235">
        <f>SUM(G123/204.1)*0.21</f>
        <v>3.2925036746692797E-3</v>
      </c>
      <c r="I123" s="196">
        <v>2.1</v>
      </c>
      <c r="J123" s="235">
        <f>SUM(I123/1772.9)*1</f>
        <v>1.1844999717976197E-3</v>
      </c>
    </row>
    <row r="124" spans="1:11" ht="10.15" customHeight="1" x14ac:dyDescent="0.3">
      <c r="A124" s="138"/>
      <c r="B124" s="245" t="s">
        <v>241</v>
      </c>
      <c r="C124" s="209"/>
      <c r="D124" s="209" t="s">
        <v>92</v>
      </c>
      <c r="E124" s="204">
        <v>10.9</v>
      </c>
      <c r="F124" s="235">
        <f>SUM(E124/178.7)*0.1</f>
        <v>6.0996082820369349E-3</v>
      </c>
      <c r="G124" s="204">
        <v>10.199999999999999</v>
      </c>
      <c r="H124" s="235">
        <f>SUM(G124/204.1)*0.21</f>
        <v>1.0494855463008327E-2</v>
      </c>
      <c r="I124" s="196">
        <v>146.69999999999999</v>
      </c>
      <c r="J124" s="235">
        <f>SUM(I124/1772.9)*1</f>
        <v>8.2745783744147997E-2</v>
      </c>
    </row>
    <row r="125" spans="1:11" s="226" customFormat="1" ht="10.15" customHeight="1" x14ac:dyDescent="0.3">
      <c r="A125" s="246"/>
      <c r="B125" s="247" t="s">
        <v>242</v>
      </c>
      <c r="C125" s="248"/>
      <c r="D125" s="248" t="s">
        <v>92</v>
      </c>
      <c r="E125" s="249">
        <v>163.69999999999999</v>
      </c>
      <c r="F125" s="250">
        <f>SUM(E125/178.7)*0.1</f>
        <v>9.1606043648573041E-2</v>
      </c>
      <c r="G125" s="249">
        <v>150</v>
      </c>
      <c r="H125" s="250">
        <f>SUM(G125/204.1)*0.21</f>
        <v>0.15433610975012249</v>
      </c>
      <c r="I125" s="251">
        <v>1603.7</v>
      </c>
      <c r="J125" s="250">
        <f>SUM(I125/1772.9)*1</f>
        <v>0.90456314512944891</v>
      </c>
    </row>
    <row r="126" spans="1:11" s="239" customFormat="1" ht="15.6" customHeight="1" x14ac:dyDescent="0.25">
      <c r="B126" s="159" t="s">
        <v>244</v>
      </c>
      <c r="C126" s="252"/>
      <c r="D126" s="252"/>
      <c r="E126" s="227">
        <f>SUM(E122:E125)</f>
        <v>178.7</v>
      </c>
      <c r="F126" s="253">
        <f>SUM(E126/178.7)*0.1</f>
        <v>0.1</v>
      </c>
      <c r="G126" s="227">
        <f>SUM(G122:G125)</f>
        <v>204.10000000000002</v>
      </c>
      <c r="H126" s="254">
        <f>SUM(G126/204.1)*0.21</f>
        <v>0.21000000000000005</v>
      </c>
      <c r="I126" s="227">
        <f>SUM(I122:I125)</f>
        <v>1772.9</v>
      </c>
      <c r="J126" s="253">
        <f>SUM(I126/1772.9)*1</f>
        <v>1</v>
      </c>
    </row>
    <row r="127" spans="1:11" s="239" customFormat="1" ht="4.1500000000000004" customHeight="1" x14ac:dyDescent="0.25">
      <c r="A127" s="255"/>
      <c r="B127" s="256"/>
      <c r="C127" s="257"/>
      <c r="D127" s="257"/>
      <c r="E127" s="258"/>
      <c r="F127" s="259"/>
      <c r="G127" s="258"/>
      <c r="H127" s="259"/>
      <c r="I127" s="258"/>
      <c r="J127" s="259"/>
    </row>
    <row r="128" spans="1:11" s="147" customFormat="1" ht="18.600000000000001" customHeight="1" x14ac:dyDescent="0.25">
      <c r="A128" s="147" t="s">
        <v>245</v>
      </c>
      <c r="C128" s="222"/>
      <c r="D128" s="222"/>
      <c r="E128" s="260">
        <f t="shared" ref="E128:J128" si="12">SUM(E9,E112,E118,E126)</f>
        <v>2653.2489999999998</v>
      </c>
      <c r="F128" s="260">
        <f>SUM(F9,F112,F118,F126)</f>
        <v>5.3979999999999997</v>
      </c>
      <c r="G128" s="260">
        <f t="shared" si="12"/>
        <v>2554.0899999999997</v>
      </c>
      <c r="H128" s="260">
        <f>SUM(H9,H112,H118,H126)</f>
        <v>7.41</v>
      </c>
      <c r="I128" s="260">
        <f t="shared" si="12"/>
        <v>12280.599999999999</v>
      </c>
      <c r="J128" s="260">
        <f t="shared" si="12"/>
        <v>26.405000000000001</v>
      </c>
    </row>
    <row r="129" spans="1:10" ht="17.25" customHeight="1" x14ac:dyDescent="0.25">
      <c r="A129" s="93"/>
      <c r="B129" s="191"/>
      <c r="C129" s="209"/>
      <c r="D129" s="209"/>
      <c r="F129" s="191"/>
      <c r="G129" s="191"/>
      <c r="J129" s="191"/>
    </row>
    <row r="130" spans="1:10" ht="15" customHeight="1" x14ac:dyDescent="0.25">
      <c r="A130" s="191"/>
      <c r="B130" s="191"/>
      <c r="C130" s="209"/>
      <c r="D130" s="209"/>
      <c r="E130" s="150">
        <v>1.18</v>
      </c>
      <c r="F130" s="191"/>
      <c r="G130" s="191"/>
      <c r="H130" s="158"/>
      <c r="I130" s="191"/>
      <c r="J130" s="191"/>
    </row>
    <row r="131" spans="1:10" ht="15" customHeight="1" x14ac:dyDescent="0.25">
      <c r="A131" s="191"/>
      <c r="B131" s="191"/>
      <c r="C131" s="209"/>
      <c r="D131" s="209"/>
      <c r="F131" s="191"/>
      <c r="G131" s="191"/>
      <c r="H131" s="158"/>
      <c r="I131" s="158"/>
      <c r="J131" s="191"/>
    </row>
    <row r="132" spans="1:10" ht="15" customHeight="1" x14ac:dyDescent="0.25">
      <c r="A132" s="191"/>
      <c r="B132" s="191"/>
      <c r="C132" s="209"/>
      <c r="D132" s="209"/>
      <c r="E132" s="191"/>
      <c r="F132" s="191"/>
      <c r="G132" s="191"/>
      <c r="H132" s="158"/>
      <c r="I132" s="158"/>
      <c r="J132" s="191"/>
    </row>
    <row r="133" spans="1:10" ht="15" customHeight="1" x14ac:dyDescent="0.25">
      <c r="A133" s="191"/>
      <c r="B133" s="191"/>
      <c r="C133" s="209"/>
      <c r="D133" s="209"/>
      <c r="E133" s="191"/>
      <c r="F133" s="191"/>
      <c r="G133" s="191"/>
      <c r="H133" s="158"/>
      <c r="I133" s="158"/>
      <c r="J133" s="191"/>
    </row>
    <row r="134" spans="1:10" ht="15" customHeight="1" x14ac:dyDescent="0.25">
      <c r="A134" s="191"/>
      <c r="B134" s="191"/>
      <c r="C134" s="209"/>
      <c r="D134" s="209"/>
      <c r="E134" s="191"/>
      <c r="F134" s="191"/>
      <c r="G134" s="191"/>
      <c r="H134" s="158"/>
      <c r="I134" s="158"/>
      <c r="J134" s="191"/>
    </row>
    <row r="135" spans="1:10" ht="15" customHeight="1" x14ac:dyDescent="0.25">
      <c r="A135" s="191"/>
      <c r="B135" s="191"/>
      <c r="C135" s="209"/>
      <c r="D135" s="209"/>
      <c r="E135" s="191"/>
      <c r="F135" s="191"/>
      <c r="G135" s="191"/>
      <c r="H135" s="158"/>
      <c r="I135" s="158"/>
      <c r="J135" s="191"/>
    </row>
    <row r="136" spans="1:10" ht="15" customHeight="1" x14ac:dyDescent="0.25">
      <c r="A136" s="191"/>
      <c r="B136" s="191"/>
      <c r="C136" s="209"/>
      <c r="D136" s="209"/>
      <c r="F136" s="191"/>
      <c r="G136" s="191"/>
      <c r="H136" s="158"/>
      <c r="I136" s="158"/>
      <c r="J136" s="191"/>
    </row>
    <row r="137" spans="1:10" ht="15" customHeight="1" x14ac:dyDescent="0.25">
      <c r="A137" s="191"/>
      <c r="B137" s="191"/>
      <c r="C137" s="222"/>
      <c r="D137" s="222"/>
      <c r="E137" s="191"/>
      <c r="F137" s="191"/>
      <c r="G137" s="191"/>
      <c r="H137" s="158"/>
      <c r="I137" s="158"/>
      <c r="J137" s="191"/>
    </row>
    <row r="138" spans="1:10" ht="15" customHeight="1" x14ac:dyDescent="0.25">
      <c r="C138" s="209"/>
      <c r="D138" s="209"/>
    </row>
    <row r="139" spans="1:10" ht="15" customHeight="1" x14ac:dyDescent="0.25">
      <c r="C139" s="209"/>
      <c r="D139" s="209"/>
    </row>
    <row r="140" spans="1:10" ht="15" customHeight="1" x14ac:dyDescent="0.25">
      <c r="C140" s="209"/>
      <c r="D140" s="209"/>
    </row>
    <row r="141" spans="1:10" ht="15" customHeight="1" x14ac:dyDescent="0.25">
      <c r="C141" s="209"/>
      <c r="D141" s="209"/>
    </row>
    <row r="142" spans="1:10" ht="15" customHeight="1" x14ac:dyDescent="0.25">
      <c r="C142" s="209"/>
      <c r="D142" s="209"/>
    </row>
    <row r="143" spans="1:10" ht="15" customHeight="1" x14ac:dyDescent="0.25">
      <c r="C143" s="209"/>
      <c r="D143" s="209"/>
    </row>
  </sheetData>
  <printOptions gridLines="1"/>
  <pageMargins left="0.7" right="0.2" top="0.25" bottom="0.25" header="0.3" footer="0.3"/>
  <pageSetup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0"/>
  <sheetViews>
    <sheetView showGridLines="0" zoomScaleNormal="100" workbookViewId="0">
      <selection activeCell="I64" sqref="I64"/>
    </sheetView>
  </sheetViews>
  <sheetFormatPr defaultColWidth="11.140625" defaultRowHeight="10.15" customHeight="1" x14ac:dyDescent="0.25"/>
  <cols>
    <col min="1" max="1" width="13.140625" style="13" customWidth="1"/>
    <col min="2" max="2" width="9.7109375" style="13" bestFit="1" customWidth="1"/>
    <col min="3" max="3" width="8.140625" style="13" customWidth="1"/>
    <col min="4" max="4" width="8.5703125" style="13" customWidth="1"/>
    <col min="5" max="5" width="7.7109375" style="13" customWidth="1"/>
    <col min="6" max="6" width="8.28515625" style="20" customWidth="1"/>
    <col min="7" max="7" width="8" style="20" customWidth="1"/>
    <col min="8" max="8" width="9.42578125" style="20" customWidth="1"/>
    <col min="9" max="9" width="8.28515625" style="21" customWidth="1"/>
    <col min="10" max="10" width="11.140625" style="13" customWidth="1"/>
    <col min="11" max="11" width="12" style="13" customWidth="1"/>
    <col min="12" max="12" width="8.140625" style="13" customWidth="1"/>
    <col min="13" max="13" width="10" style="13" customWidth="1"/>
    <col min="14" max="14" width="9.42578125" style="13" customWidth="1"/>
    <col min="15" max="15" width="8.5703125" style="13" customWidth="1"/>
    <col min="16" max="16" width="8.42578125" style="13" customWidth="1"/>
    <col min="17" max="17" width="6.7109375" style="13" customWidth="1"/>
    <col min="18" max="18" width="13.140625" style="13" customWidth="1"/>
    <col min="19" max="21" width="11.140625" style="13" customWidth="1"/>
    <col min="22" max="22" width="3.7109375" style="13" customWidth="1"/>
    <col min="23" max="254" width="11.140625" style="13" customWidth="1"/>
    <col min="255" max="16384" width="11.140625" style="13"/>
  </cols>
  <sheetData>
    <row r="1" spans="1:26" ht="16.5" x14ac:dyDescent="0.3">
      <c r="A1" s="166" t="s">
        <v>297</v>
      </c>
      <c r="B1" s="87"/>
      <c r="C1" s="87"/>
      <c r="D1" s="88"/>
      <c r="E1" s="88"/>
      <c r="F1" s="89"/>
      <c r="G1" s="90"/>
      <c r="H1" s="90"/>
      <c r="I1" s="89"/>
      <c r="J1" s="88"/>
      <c r="K1" s="91"/>
      <c r="Q1" s="12"/>
    </row>
    <row r="2" spans="1:26" ht="16.5" x14ac:dyDescent="0.3">
      <c r="A2" s="166" t="s">
        <v>296</v>
      </c>
      <c r="B2" s="87"/>
      <c r="C2" s="87"/>
      <c r="D2" s="88"/>
      <c r="E2" s="88"/>
      <c r="F2" s="89"/>
      <c r="G2" s="90"/>
      <c r="H2" s="90"/>
      <c r="I2" s="89"/>
      <c r="J2" s="88"/>
      <c r="K2" s="91"/>
      <c r="Q2" s="12"/>
    </row>
    <row r="3" spans="1:26" s="9" customFormat="1" ht="12" customHeight="1" x14ac:dyDescent="0.3">
      <c r="A3" s="92" t="s">
        <v>157</v>
      </c>
      <c r="B3" s="88"/>
      <c r="C3" s="88"/>
      <c r="D3" s="93" t="s">
        <v>355</v>
      </c>
      <c r="E3" s="88"/>
      <c r="F3" s="89"/>
      <c r="G3" s="90"/>
      <c r="H3" s="90"/>
      <c r="I3" s="89"/>
      <c r="J3" s="88"/>
      <c r="K3" s="91"/>
    </row>
    <row r="4" spans="1:26" s="9" customFormat="1" ht="12" customHeight="1" x14ac:dyDescent="0.3">
      <c r="A4" s="93" t="s">
        <v>361</v>
      </c>
      <c r="B4" s="94"/>
      <c r="C4" s="94"/>
      <c r="D4" s="88"/>
      <c r="E4" s="88"/>
      <c r="F4" s="89"/>
      <c r="G4" s="90"/>
      <c r="H4" s="90"/>
      <c r="I4" s="89"/>
      <c r="J4" s="88"/>
      <c r="K4" s="91"/>
    </row>
    <row r="5" spans="1:26" s="9" customFormat="1" ht="12" customHeight="1" x14ac:dyDescent="0.25">
      <c r="A5" s="167"/>
      <c r="B5" s="167"/>
      <c r="C5" s="167"/>
      <c r="D5" s="167"/>
      <c r="E5" s="167"/>
      <c r="F5" s="168"/>
      <c r="G5" s="168"/>
      <c r="H5" s="168" t="s">
        <v>320</v>
      </c>
      <c r="I5" s="169"/>
      <c r="J5" s="167"/>
      <c r="K5" s="170" t="s">
        <v>248</v>
      </c>
      <c r="Z5" s="80"/>
    </row>
    <row r="6" spans="1:26" ht="12" customHeight="1" x14ac:dyDescent="0.25">
      <c r="A6" s="177" t="s">
        <v>324</v>
      </c>
      <c r="B6" s="167"/>
      <c r="C6" s="167" t="s">
        <v>291</v>
      </c>
      <c r="D6" s="167"/>
      <c r="E6" s="167"/>
      <c r="F6" s="168"/>
      <c r="G6" s="168"/>
      <c r="H6" s="168" t="s">
        <v>247</v>
      </c>
      <c r="I6" s="169"/>
      <c r="J6" s="169" t="s">
        <v>290</v>
      </c>
      <c r="K6" s="170" t="s">
        <v>249</v>
      </c>
    </row>
    <row r="7" spans="1:26" s="10" customFormat="1" ht="12" customHeight="1" x14ac:dyDescent="0.25">
      <c r="A7" s="167"/>
      <c r="B7" s="171">
        <v>1990</v>
      </c>
      <c r="C7" s="171">
        <v>1993</v>
      </c>
      <c r="D7" s="171">
        <v>1996</v>
      </c>
      <c r="E7" s="171">
        <v>1999</v>
      </c>
      <c r="F7" s="169">
        <v>2002</v>
      </c>
      <c r="G7" s="169">
        <v>2005</v>
      </c>
      <c r="H7" s="168">
        <v>2008</v>
      </c>
      <c r="I7" s="169">
        <v>2011</v>
      </c>
      <c r="J7" s="172" t="s">
        <v>212</v>
      </c>
      <c r="K7" s="180" t="s">
        <v>212</v>
      </c>
    </row>
    <row r="8" spans="1:26" s="10" customFormat="1" ht="12" customHeight="1" x14ac:dyDescent="0.25">
      <c r="A8" s="94" t="s">
        <v>160</v>
      </c>
      <c r="B8" s="99">
        <v>64</v>
      </c>
      <c r="C8" s="99">
        <v>61</v>
      </c>
      <c r="D8" s="99">
        <v>43</v>
      </c>
      <c r="E8" s="100">
        <v>28.4</v>
      </c>
      <c r="F8" s="101">
        <f>SUM('[1]1.sum02'!E8)</f>
        <v>16</v>
      </c>
      <c r="G8" s="102">
        <v>17</v>
      </c>
      <c r="H8" s="102">
        <v>16.399999999999999</v>
      </c>
      <c r="I8" s="103">
        <v>11.3</v>
      </c>
      <c r="J8" s="104">
        <f>SUM(B8-I8)/B8</f>
        <v>0.82343750000000004</v>
      </c>
      <c r="K8" s="105">
        <f>SUM(B8-I8)</f>
        <v>52.7</v>
      </c>
      <c r="N8" s="26"/>
      <c r="O8" s="28"/>
    </row>
    <row r="9" spans="1:26" s="10" customFormat="1" ht="12" customHeight="1" x14ac:dyDescent="0.25">
      <c r="A9" s="94" t="s">
        <v>354</v>
      </c>
      <c r="B9" s="99">
        <v>408</v>
      </c>
      <c r="C9" s="99">
        <v>370</v>
      </c>
      <c r="D9" s="99">
        <v>331</v>
      </c>
      <c r="E9" s="100">
        <v>336</v>
      </c>
      <c r="F9" s="101">
        <v>310</v>
      </c>
      <c r="G9" s="102">
        <v>312</v>
      </c>
      <c r="H9" s="102">
        <v>253</v>
      </c>
      <c r="I9" s="103">
        <v>196.3</v>
      </c>
      <c r="J9" s="104">
        <f>SUM(B9-I9)/B9</f>
        <v>0.51887254901960778</v>
      </c>
      <c r="K9" s="105">
        <f t="shared" ref="K9:K43" si="0">SUM(B9-I9)</f>
        <v>211.7</v>
      </c>
      <c r="M9" s="29"/>
      <c r="N9" s="30"/>
      <c r="O9" s="31"/>
    </row>
    <row r="10" spans="1:26" s="10" customFormat="1" ht="12" customHeight="1" x14ac:dyDescent="0.25">
      <c r="A10" s="94" t="s">
        <v>200</v>
      </c>
      <c r="B10" s="99">
        <v>357</v>
      </c>
      <c r="C10" s="99">
        <v>308</v>
      </c>
      <c r="D10" s="99">
        <v>258</v>
      </c>
      <c r="E10" s="106">
        <v>217</v>
      </c>
      <c r="F10" s="101">
        <f>SUM('[1]1.sum02'!E10)</f>
        <v>151.88999999999999</v>
      </c>
      <c r="G10" s="102">
        <v>148</v>
      </c>
      <c r="H10" s="102">
        <v>111.8</v>
      </c>
      <c r="I10" s="103">
        <v>88.6</v>
      </c>
      <c r="J10" s="104">
        <f>SUM(B10-I10)/B10</f>
        <v>0.75182072829131641</v>
      </c>
      <c r="K10" s="105">
        <f t="shared" si="0"/>
        <v>268.39999999999998</v>
      </c>
      <c r="M10" s="29"/>
      <c r="N10" s="30"/>
      <c r="O10" s="31"/>
    </row>
    <row r="11" spans="1:26" s="10" customFormat="1" ht="12" customHeight="1" x14ac:dyDescent="0.25">
      <c r="A11" s="94" t="s">
        <v>156</v>
      </c>
      <c r="B11" s="99">
        <v>213</v>
      </c>
      <c r="C11" s="99">
        <v>208</v>
      </c>
      <c r="D11" s="99">
        <v>204</v>
      </c>
      <c r="E11" s="106">
        <v>181</v>
      </c>
      <c r="F11" s="101">
        <v>172</v>
      </c>
      <c r="G11" s="102">
        <v>154.19999999999999</v>
      </c>
      <c r="H11" s="102">
        <v>130</v>
      </c>
      <c r="I11" s="103">
        <v>109.3</v>
      </c>
      <c r="J11" s="104">
        <f>SUM(B11-I11)/B11</f>
        <v>0.48685446009389671</v>
      </c>
      <c r="K11" s="105">
        <f t="shared" si="0"/>
        <v>103.7</v>
      </c>
      <c r="M11" s="29"/>
      <c r="N11" s="30"/>
      <c r="O11" s="31"/>
    </row>
    <row r="12" spans="1:26" s="10" customFormat="1" ht="12" customHeight="1" x14ac:dyDescent="0.25">
      <c r="A12" s="94" t="s">
        <v>136</v>
      </c>
      <c r="B12" s="107" t="s">
        <v>137</v>
      </c>
      <c r="C12" s="107" t="s">
        <v>137</v>
      </c>
      <c r="D12" s="107" t="s">
        <v>137</v>
      </c>
      <c r="E12" s="101" t="s">
        <v>137</v>
      </c>
      <c r="F12" s="101" t="s">
        <v>137</v>
      </c>
      <c r="G12" s="102" t="s">
        <v>137</v>
      </c>
      <c r="H12" s="102" t="s">
        <v>137</v>
      </c>
      <c r="I12" s="103" t="s">
        <v>137</v>
      </c>
      <c r="J12" s="103" t="s">
        <v>137</v>
      </c>
      <c r="K12" s="108" t="s">
        <v>137</v>
      </c>
      <c r="M12" s="29"/>
      <c r="N12" s="30"/>
      <c r="O12" s="31"/>
    </row>
    <row r="13" spans="1:26" s="10" customFormat="1" ht="12" customHeight="1" x14ac:dyDescent="0.25">
      <c r="A13" s="94" t="s">
        <v>139</v>
      </c>
      <c r="B13" s="109">
        <f t="shared" ref="B13:I13" si="1">SUM(B8:B11)</f>
        <v>1042</v>
      </c>
      <c r="C13" s="109">
        <f t="shared" si="1"/>
        <v>947</v>
      </c>
      <c r="D13" s="109">
        <f t="shared" si="1"/>
        <v>836</v>
      </c>
      <c r="E13" s="100">
        <f t="shared" si="1"/>
        <v>762.4</v>
      </c>
      <c r="F13" s="101">
        <f t="shared" si="1"/>
        <v>649.89</v>
      </c>
      <c r="G13" s="102">
        <f t="shared" si="1"/>
        <v>631.20000000000005</v>
      </c>
      <c r="H13" s="102">
        <f t="shared" si="1"/>
        <v>511.2</v>
      </c>
      <c r="I13" s="103">
        <f t="shared" si="1"/>
        <v>405.50000000000006</v>
      </c>
      <c r="J13" s="104">
        <f>SUM(B13-I13)/B13</f>
        <v>0.61084452975047987</v>
      </c>
      <c r="K13" s="105">
        <f t="shared" si="0"/>
        <v>636.5</v>
      </c>
      <c r="M13" s="32"/>
      <c r="N13" s="33"/>
      <c r="O13" s="31"/>
    </row>
    <row r="14" spans="1:26" ht="12" customHeight="1" x14ac:dyDescent="0.25">
      <c r="A14" s="167"/>
      <c r="B14" s="167"/>
      <c r="C14" s="167"/>
      <c r="D14" s="167"/>
      <c r="E14" s="167"/>
      <c r="F14" s="168"/>
      <c r="G14" s="168"/>
      <c r="H14" s="168" t="s">
        <v>320</v>
      </c>
      <c r="I14" s="169"/>
      <c r="J14" s="167"/>
      <c r="K14" s="170" t="s">
        <v>248</v>
      </c>
      <c r="M14" s="16"/>
      <c r="N14" s="19"/>
      <c r="O14" s="18"/>
    </row>
    <row r="15" spans="1:26" ht="12" customHeight="1" x14ac:dyDescent="0.25">
      <c r="A15" s="177" t="s">
        <v>325</v>
      </c>
      <c r="B15" s="171"/>
      <c r="C15" s="167" t="s">
        <v>158</v>
      </c>
      <c r="D15" s="169"/>
      <c r="E15" s="172"/>
      <c r="F15" s="172"/>
      <c r="G15" s="173"/>
      <c r="H15" s="168" t="s">
        <v>247</v>
      </c>
      <c r="I15" s="172"/>
      <c r="J15" s="169" t="s">
        <v>159</v>
      </c>
      <c r="K15" s="170" t="s">
        <v>249</v>
      </c>
      <c r="M15" s="16"/>
      <c r="N15" s="19"/>
      <c r="O15" s="18"/>
    </row>
    <row r="16" spans="1:26" s="9" customFormat="1" ht="12" customHeight="1" x14ac:dyDescent="0.25">
      <c r="A16" s="171"/>
      <c r="B16" s="178" t="s">
        <v>162</v>
      </c>
      <c r="C16" s="178" t="s">
        <v>163</v>
      </c>
      <c r="D16" s="178" t="s">
        <v>164</v>
      </c>
      <c r="E16" s="171">
        <v>1999</v>
      </c>
      <c r="F16" s="169">
        <v>2002</v>
      </c>
      <c r="G16" s="169">
        <v>2005</v>
      </c>
      <c r="H16" s="168">
        <v>2008</v>
      </c>
      <c r="I16" s="169">
        <v>2011</v>
      </c>
      <c r="J16" s="172" t="s">
        <v>212</v>
      </c>
      <c r="K16" s="180" t="s">
        <v>212</v>
      </c>
      <c r="M16" s="35"/>
      <c r="N16" s="36"/>
      <c r="O16" s="17"/>
    </row>
    <row r="17" spans="1:19" s="10" customFormat="1" ht="12" customHeight="1" x14ac:dyDescent="0.25">
      <c r="A17" s="94" t="s">
        <v>160</v>
      </c>
      <c r="B17" s="99">
        <v>318</v>
      </c>
      <c r="C17" s="99">
        <v>298</v>
      </c>
      <c r="D17" s="99">
        <v>171</v>
      </c>
      <c r="E17" s="106">
        <v>180.1</v>
      </c>
      <c r="F17" s="101">
        <f>SUM('[1]1.sum02'!E18)</f>
        <v>129.56</v>
      </c>
      <c r="G17" s="102">
        <v>105.3</v>
      </c>
      <c r="H17" s="102">
        <v>63.6</v>
      </c>
      <c r="I17" s="103">
        <v>42.6</v>
      </c>
      <c r="J17" s="104">
        <f t="shared" ref="J17:J22" si="2">SUM(B17-I17)/B17</f>
        <v>0.86603773584905652</v>
      </c>
      <c r="K17" s="105">
        <f t="shared" si="0"/>
        <v>275.39999999999998</v>
      </c>
      <c r="M17" s="37"/>
      <c r="N17" s="38"/>
      <c r="O17" s="39"/>
    </row>
    <row r="18" spans="1:19" s="10" customFormat="1" ht="12" customHeight="1" x14ac:dyDescent="0.25">
      <c r="A18" s="94" t="s">
        <v>155</v>
      </c>
      <c r="B18" s="99">
        <v>33</v>
      </c>
      <c r="C18" s="99">
        <v>36</v>
      </c>
      <c r="D18" s="99">
        <v>46</v>
      </c>
      <c r="E18" s="106">
        <v>33</v>
      </c>
      <c r="F18" s="101">
        <f>SUM('[1]1.sum02'!E19)</f>
        <v>39.130000000000003</v>
      </c>
      <c r="G18" s="102">
        <v>41.6</v>
      </c>
      <c r="H18" s="102">
        <v>27.2</v>
      </c>
      <c r="I18" s="103">
        <v>25.9</v>
      </c>
      <c r="J18" s="104">
        <f t="shared" si="2"/>
        <v>0.2151515151515152</v>
      </c>
      <c r="K18" s="105">
        <f t="shared" si="0"/>
        <v>7.1000000000000014</v>
      </c>
      <c r="M18" s="27"/>
      <c r="N18" s="38"/>
      <c r="O18" s="39"/>
    </row>
    <row r="19" spans="1:19" s="10" customFormat="1" ht="12" customHeight="1" x14ac:dyDescent="0.25">
      <c r="A19" s="94" t="s">
        <v>246</v>
      </c>
      <c r="B19" s="99">
        <v>451</v>
      </c>
      <c r="C19" s="106">
        <v>500.2</v>
      </c>
      <c r="D19" s="99">
        <v>549</v>
      </c>
      <c r="E19" s="106">
        <v>545</v>
      </c>
      <c r="F19" s="101">
        <f>SUM('[1]1.sum02'!E20)</f>
        <v>453.05</v>
      </c>
      <c r="G19" s="102">
        <v>362.1</v>
      </c>
      <c r="H19" s="102">
        <v>259.7</v>
      </c>
      <c r="I19" s="103">
        <v>186.5</v>
      </c>
      <c r="J19" s="104">
        <f t="shared" si="2"/>
        <v>0.58647450110864741</v>
      </c>
      <c r="K19" s="105">
        <f t="shared" si="0"/>
        <v>264.5</v>
      </c>
      <c r="M19" s="27"/>
      <c r="O19" s="39"/>
    </row>
    <row r="20" spans="1:19" s="10" customFormat="1" ht="12" customHeight="1" x14ac:dyDescent="0.25">
      <c r="A20" s="94" t="s">
        <v>156</v>
      </c>
      <c r="B20" s="106">
        <v>138.5</v>
      </c>
      <c r="C20" s="106">
        <v>134.19999999999999</v>
      </c>
      <c r="D20" s="106">
        <v>140.5</v>
      </c>
      <c r="E20" s="106">
        <v>134.4</v>
      </c>
      <c r="F20" s="101">
        <v>142.4</v>
      </c>
      <c r="G20" s="102">
        <v>137.30000000000001</v>
      </c>
      <c r="H20" s="102">
        <v>124</v>
      </c>
      <c r="I20" s="103">
        <v>130.4</v>
      </c>
      <c r="J20" s="104">
        <f t="shared" si="2"/>
        <v>5.8483754512635336E-2</v>
      </c>
      <c r="K20" s="105">
        <f t="shared" si="0"/>
        <v>8.0999999999999943</v>
      </c>
      <c r="O20" s="39"/>
    </row>
    <row r="21" spans="1:19" s="10" customFormat="1" ht="12" customHeight="1" x14ac:dyDescent="0.25">
      <c r="A21" s="94" t="s">
        <v>144</v>
      </c>
      <c r="B21" s="107" t="s">
        <v>145</v>
      </c>
      <c r="C21" s="107" t="s">
        <v>145</v>
      </c>
      <c r="D21" s="107" t="s">
        <v>145</v>
      </c>
      <c r="E21" s="101" t="s">
        <v>145</v>
      </c>
      <c r="F21" s="101" t="s">
        <v>145</v>
      </c>
      <c r="G21" s="102" t="s">
        <v>145</v>
      </c>
      <c r="H21" s="102" t="s">
        <v>145</v>
      </c>
      <c r="I21" s="103" t="s">
        <v>145</v>
      </c>
      <c r="J21" s="103" t="s">
        <v>145</v>
      </c>
      <c r="K21" s="108" t="s">
        <v>145</v>
      </c>
      <c r="N21" s="38"/>
      <c r="O21" s="39"/>
    </row>
    <row r="22" spans="1:19" s="10" customFormat="1" ht="12" customHeight="1" x14ac:dyDescent="0.25">
      <c r="A22" s="94" t="s">
        <v>139</v>
      </c>
      <c r="B22" s="109">
        <f t="shared" ref="B22:I22" si="3">SUM(B17:B20)</f>
        <v>940.5</v>
      </c>
      <c r="C22" s="109">
        <f t="shared" si="3"/>
        <v>968.40000000000009</v>
      </c>
      <c r="D22" s="109">
        <f t="shared" si="3"/>
        <v>906.5</v>
      </c>
      <c r="E22" s="100">
        <f t="shared" si="3"/>
        <v>892.5</v>
      </c>
      <c r="F22" s="101">
        <f t="shared" si="3"/>
        <v>764.14</v>
      </c>
      <c r="G22" s="102">
        <f t="shared" si="3"/>
        <v>646.29999999999995</v>
      </c>
      <c r="H22" s="102">
        <f t="shared" si="3"/>
        <v>474.5</v>
      </c>
      <c r="I22" s="103">
        <f t="shared" si="3"/>
        <v>385.4</v>
      </c>
      <c r="J22" s="104">
        <f t="shared" si="2"/>
        <v>0.59021796916533764</v>
      </c>
      <c r="K22" s="105">
        <f t="shared" si="0"/>
        <v>555.1</v>
      </c>
      <c r="M22" s="37"/>
      <c r="N22" s="38"/>
      <c r="O22" s="39"/>
    </row>
    <row r="23" spans="1:19" ht="12" customHeight="1" x14ac:dyDescent="0.25">
      <c r="A23" s="94"/>
      <c r="B23" s="99"/>
      <c r="C23" s="99"/>
      <c r="D23" s="99"/>
      <c r="E23" s="111"/>
      <c r="F23" s="111"/>
      <c r="G23" s="111"/>
      <c r="H23" s="111"/>
      <c r="I23" s="112"/>
      <c r="J23" s="113"/>
      <c r="K23" s="105"/>
      <c r="N23" s="19"/>
      <c r="O23" s="18"/>
    </row>
    <row r="24" spans="1:19" ht="12" customHeight="1" x14ac:dyDescent="0.25">
      <c r="A24" s="167"/>
      <c r="B24" s="167"/>
      <c r="C24" s="167"/>
      <c r="D24" s="167"/>
      <c r="E24" s="174"/>
      <c r="F24" s="174"/>
      <c r="G24" s="175"/>
      <c r="H24" s="168" t="s">
        <v>320</v>
      </c>
      <c r="I24" s="174"/>
      <c r="J24" s="167"/>
      <c r="K24" s="170" t="s">
        <v>248</v>
      </c>
      <c r="O24" s="18"/>
    </row>
    <row r="25" spans="1:19" s="9" customFormat="1" ht="12" customHeight="1" x14ac:dyDescent="0.25">
      <c r="A25" s="177" t="s">
        <v>326</v>
      </c>
      <c r="B25" s="171"/>
      <c r="C25" s="167" t="s">
        <v>161</v>
      </c>
      <c r="D25" s="176"/>
      <c r="E25" s="171"/>
      <c r="F25" s="169"/>
      <c r="G25" s="168"/>
      <c r="H25" s="168" t="s">
        <v>247</v>
      </c>
      <c r="I25" s="169"/>
      <c r="J25" s="169" t="s">
        <v>159</v>
      </c>
      <c r="K25" s="170" t="s">
        <v>249</v>
      </c>
      <c r="N25" s="16"/>
      <c r="S25" s="16"/>
    </row>
    <row r="26" spans="1:19" s="9" customFormat="1" ht="12" customHeight="1" x14ac:dyDescent="0.25">
      <c r="A26" s="167"/>
      <c r="B26" s="178" t="s">
        <v>162</v>
      </c>
      <c r="C26" s="178" t="s">
        <v>163</v>
      </c>
      <c r="D26" s="178" t="s">
        <v>164</v>
      </c>
      <c r="E26" s="179">
        <v>1999</v>
      </c>
      <c r="F26" s="169">
        <v>2002</v>
      </c>
      <c r="G26" s="169">
        <v>2005</v>
      </c>
      <c r="H26" s="168">
        <v>2008</v>
      </c>
      <c r="I26" s="169">
        <v>2011</v>
      </c>
      <c r="J26" s="172" t="s">
        <v>212</v>
      </c>
      <c r="K26" s="180" t="s">
        <v>212</v>
      </c>
      <c r="O26" s="41"/>
    </row>
    <row r="27" spans="1:19" s="10" customFormat="1" ht="12" customHeight="1" x14ac:dyDescent="0.25">
      <c r="A27" s="94" t="s">
        <v>160</v>
      </c>
      <c r="B27" s="99">
        <v>40</v>
      </c>
      <c r="C27" s="99">
        <v>29</v>
      </c>
      <c r="D27" s="106">
        <v>40</v>
      </c>
      <c r="E27" s="106">
        <v>34.9</v>
      </c>
      <c r="F27" s="101">
        <f>SUM('[1]1.sum02'!E27)</f>
        <v>33.26</v>
      </c>
      <c r="G27" s="101">
        <v>43</v>
      </c>
      <c r="H27" s="114">
        <v>27.8</v>
      </c>
      <c r="I27" s="115">
        <v>15.2</v>
      </c>
      <c r="J27" s="104">
        <f t="shared" ref="J27:J32" si="4">SUM(B27-I27)/B27</f>
        <v>0.62</v>
      </c>
      <c r="K27" s="105">
        <f t="shared" si="0"/>
        <v>24.8</v>
      </c>
      <c r="O27" s="42"/>
    </row>
    <row r="28" spans="1:19" s="10" customFormat="1" ht="12" customHeight="1" x14ac:dyDescent="0.25">
      <c r="A28" s="94" t="s">
        <v>155</v>
      </c>
      <c r="B28" s="99">
        <v>76</v>
      </c>
      <c r="C28" s="99">
        <v>69</v>
      </c>
      <c r="D28" s="106">
        <v>83</v>
      </c>
      <c r="E28" s="106">
        <v>79</v>
      </c>
      <c r="F28" s="101">
        <v>71</v>
      </c>
      <c r="G28" s="101">
        <v>74</v>
      </c>
      <c r="H28" s="114">
        <v>36</v>
      </c>
      <c r="I28" s="115">
        <v>30.6</v>
      </c>
      <c r="J28" s="104">
        <f t="shared" si="4"/>
        <v>0.59736842105263155</v>
      </c>
      <c r="K28" s="105">
        <f t="shared" si="0"/>
        <v>45.4</v>
      </c>
      <c r="O28" s="39"/>
    </row>
    <row r="29" spans="1:19" s="10" customFormat="1" ht="12" customHeight="1" x14ac:dyDescent="0.25">
      <c r="A29" s="94" t="s">
        <v>246</v>
      </c>
      <c r="B29" s="116">
        <v>4712</v>
      </c>
      <c r="C29" s="116">
        <v>3496</v>
      </c>
      <c r="D29" s="116">
        <v>3209</v>
      </c>
      <c r="E29" s="116">
        <v>2891.4</v>
      </c>
      <c r="F29" s="116">
        <f>SUM('[1]1.sum02'!E29)</f>
        <v>2162.6999999999998</v>
      </c>
      <c r="G29" s="116">
        <v>1619</v>
      </c>
      <c r="H29" s="117">
        <v>863.7</v>
      </c>
      <c r="I29" s="118">
        <v>902.8</v>
      </c>
      <c r="J29" s="104">
        <f t="shared" si="4"/>
        <v>0.80840407470288622</v>
      </c>
      <c r="K29" s="119">
        <f t="shared" si="0"/>
        <v>3809.2</v>
      </c>
      <c r="O29" s="39"/>
    </row>
    <row r="30" spans="1:19" s="10" customFormat="1" ht="12" customHeight="1" x14ac:dyDescent="0.25">
      <c r="A30" s="94" t="s">
        <v>156</v>
      </c>
      <c r="B30" s="116">
        <v>1893.4</v>
      </c>
      <c r="C30" s="116">
        <v>1872</v>
      </c>
      <c r="D30" s="116">
        <v>1867</v>
      </c>
      <c r="E30" s="116">
        <v>1802</v>
      </c>
      <c r="F30" s="116">
        <v>1727</v>
      </c>
      <c r="G30" s="116">
        <v>1558</v>
      </c>
      <c r="H30" s="117">
        <v>1360</v>
      </c>
      <c r="I30" s="118">
        <v>1214.0999999999999</v>
      </c>
      <c r="J30" s="104">
        <f t="shared" si="4"/>
        <v>0.35877257843033705</v>
      </c>
      <c r="K30" s="105">
        <f t="shared" si="0"/>
        <v>679.30000000000018</v>
      </c>
      <c r="O30" s="39"/>
    </row>
    <row r="31" spans="1:19" s="10" customFormat="1" ht="12" customHeight="1" x14ac:dyDescent="0.25">
      <c r="A31" s="94" t="s">
        <v>136</v>
      </c>
      <c r="B31" s="107" t="s">
        <v>148</v>
      </c>
      <c r="C31" s="107" t="s">
        <v>148</v>
      </c>
      <c r="D31" s="116" t="s">
        <v>148</v>
      </c>
      <c r="E31" s="101" t="s">
        <v>148</v>
      </c>
      <c r="F31" s="101" t="s">
        <v>148</v>
      </c>
      <c r="G31" s="101" t="s">
        <v>148</v>
      </c>
      <c r="H31" s="101" t="s">
        <v>148</v>
      </c>
      <c r="I31" s="120" t="s">
        <v>148</v>
      </c>
      <c r="J31" s="120" t="s">
        <v>148</v>
      </c>
      <c r="K31" s="121" t="s">
        <v>148</v>
      </c>
      <c r="O31" s="39"/>
    </row>
    <row r="32" spans="1:19" s="10" customFormat="1" ht="12" customHeight="1" x14ac:dyDescent="0.25">
      <c r="A32" s="94" t="s">
        <v>139</v>
      </c>
      <c r="B32" s="109">
        <f t="shared" ref="B32:I32" si="5">SUM(B27:B30)</f>
        <v>6721.4</v>
      </c>
      <c r="C32" s="109">
        <f t="shared" si="5"/>
        <v>5466</v>
      </c>
      <c r="D32" s="109">
        <f t="shared" si="5"/>
        <v>5199</v>
      </c>
      <c r="E32" s="109">
        <f t="shared" si="5"/>
        <v>4807.3</v>
      </c>
      <c r="F32" s="116">
        <f t="shared" si="5"/>
        <v>3993.96</v>
      </c>
      <c r="G32" s="116">
        <f t="shared" si="5"/>
        <v>3294</v>
      </c>
      <c r="H32" s="116">
        <f t="shared" si="5"/>
        <v>2287.5</v>
      </c>
      <c r="I32" s="122">
        <f t="shared" si="5"/>
        <v>2162.6999999999998</v>
      </c>
      <c r="J32" s="104">
        <f t="shared" si="4"/>
        <v>0.67823667688279232</v>
      </c>
      <c r="K32" s="119">
        <f t="shared" si="0"/>
        <v>4558.7</v>
      </c>
      <c r="O32" s="43"/>
    </row>
    <row r="33" spans="1:18" ht="12" customHeight="1" x14ac:dyDescent="0.25">
      <c r="A33" s="94"/>
      <c r="B33" s="109"/>
      <c r="C33" s="109"/>
      <c r="D33" s="109"/>
      <c r="E33" s="109"/>
      <c r="F33" s="123"/>
      <c r="G33" s="123"/>
      <c r="H33" s="123"/>
      <c r="I33" s="124"/>
      <c r="J33" s="104"/>
      <c r="K33" s="105"/>
      <c r="O33" s="15"/>
    </row>
    <row r="34" spans="1:18" ht="12" customHeight="1" x14ac:dyDescent="0.25">
      <c r="A34" s="184"/>
      <c r="B34" s="185"/>
      <c r="C34" s="185"/>
      <c r="D34" s="185"/>
      <c r="E34" s="185"/>
      <c r="F34" s="186"/>
      <c r="G34" s="186"/>
      <c r="H34" s="186"/>
      <c r="I34" s="187"/>
      <c r="J34" s="167"/>
      <c r="K34" s="170" t="s">
        <v>248</v>
      </c>
      <c r="O34" s="15"/>
    </row>
    <row r="35" spans="1:18" ht="12" customHeight="1" x14ac:dyDescent="0.25">
      <c r="A35" s="177" t="s">
        <v>327</v>
      </c>
      <c r="B35" s="167"/>
      <c r="C35" s="167" t="s">
        <v>321</v>
      </c>
      <c r="D35" s="184"/>
      <c r="E35" s="184"/>
      <c r="F35" s="173"/>
      <c r="G35" s="173"/>
      <c r="H35" s="173"/>
      <c r="I35" s="172"/>
      <c r="J35" s="169" t="s">
        <v>159</v>
      </c>
      <c r="K35" s="170" t="s">
        <v>249</v>
      </c>
      <c r="O35" s="15"/>
    </row>
    <row r="36" spans="1:18" ht="12" customHeight="1" x14ac:dyDescent="0.25">
      <c r="A36" s="167"/>
      <c r="B36" s="178" t="s">
        <v>162</v>
      </c>
      <c r="C36" s="178" t="s">
        <v>163</v>
      </c>
      <c r="D36" s="178" t="s">
        <v>164</v>
      </c>
      <c r="E36" s="179">
        <v>1999</v>
      </c>
      <c r="F36" s="169">
        <v>2002</v>
      </c>
      <c r="G36" s="169">
        <v>2005</v>
      </c>
      <c r="H36" s="169">
        <v>2008</v>
      </c>
      <c r="I36" s="169">
        <v>2011</v>
      </c>
      <c r="J36" s="172" t="s">
        <v>212</v>
      </c>
      <c r="K36" s="180" t="s">
        <v>212</v>
      </c>
      <c r="L36" s="16"/>
      <c r="M36" s="16"/>
      <c r="N36" s="19"/>
      <c r="O36" s="15"/>
    </row>
    <row r="37" spans="1:18" s="10" customFormat="1" ht="12" customHeight="1" x14ac:dyDescent="0.25">
      <c r="A37" s="94" t="s">
        <v>160</v>
      </c>
      <c r="B37" s="125">
        <v>272419</v>
      </c>
      <c r="C37" s="125">
        <v>210610</v>
      </c>
      <c r="D37" s="125">
        <v>125373</v>
      </c>
      <c r="E37" s="125">
        <v>161459</v>
      </c>
      <c r="F37" s="116">
        <f>SUM('[1]1.sum02'!C38)</f>
        <v>99057</v>
      </c>
      <c r="G37" s="116">
        <v>92149</v>
      </c>
      <c r="H37" s="116">
        <v>54547</v>
      </c>
      <c r="I37" s="122">
        <v>26626</v>
      </c>
      <c r="J37" s="104">
        <f t="shared" ref="J37:J43" si="6">SUM(B37-I37)/B37</f>
        <v>0.90226085552035651</v>
      </c>
      <c r="K37" s="119">
        <f t="shared" si="0"/>
        <v>245793</v>
      </c>
      <c r="L37" s="39"/>
      <c r="M37" s="39"/>
      <c r="N37" s="38"/>
      <c r="O37" s="44"/>
    </row>
    <row r="38" spans="1:18" s="10" customFormat="1" ht="12" customHeight="1" x14ac:dyDescent="0.25">
      <c r="A38" s="94" t="s">
        <v>155</v>
      </c>
      <c r="B38" s="125">
        <v>80305</v>
      </c>
      <c r="C38" s="125">
        <v>81652</v>
      </c>
      <c r="D38" s="125">
        <v>76966</v>
      </c>
      <c r="E38" s="125">
        <v>64888</v>
      </c>
      <c r="F38" s="116">
        <f>SUM('[1]1.sum02'!C39)</f>
        <v>25585</v>
      </c>
      <c r="G38" s="116">
        <v>26952</v>
      </c>
      <c r="H38" s="116">
        <v>19691.3</v>
      </c>
      <c r="I38" s="122">
        <v>20778.599999999999</v>
      </c>
      <c r="J38" s="104">
        <f t="shared" si="6"/>
        <v>0.74125396924226383</v>
      </c>
      <c r="K38" s="119">
        <f t="shared" si="0"/>
        <v>59526.400000000001</v>
      </c>
    </row>
    <row r="39" spans="1:18" s="10" customFormat="1" ht="12" customHeight="1" x14ac:dyDescent="0.25">
      <c r="A39" s="94" t="s">
        <v>246</v>
      </c>
      <c r="B39" s="125">
        <v>10514</v>
      </c>
      <c r="C39" s="125">
        <v>10608</v>
      </c>
      <c r="D39" s="125">
        <v>12116</v>
      </c>
      <c r="E39" s="125">
        <v>12770</v>
      </c>
      <c r="F39" s="116">
        <f>SUM('[1]1.sum02'!C40)</f>
        <v>4398.8</v>
      </c>
      <c r="G39" s="116">
        <v>2936</v>
      </c>
      <c r="H39" s="116">
        <v>2048</v>
      </c>
      <c r="I39" s="122">
        <v>526.4</v>
      </c>
      <c r="J39" s="104">
        <f t="shared" si="6"/>
        <v>0.94993342210386156</v>
      </c>
      <c r="K39" s="119">
        <f t="shared" si="0"/>
        <v>9987.6</v>
      </c>
    </row>
    <row r="40" spans="1:18" s="10" customFormat="1" ht="12" customHeight="1" x14ac:dyDescent="0.25">
      <c r="A40" s="94" t="s">
        <v>156</v>
      </c>
      <c r="B40" s="125">
        <v>4658</v>
      </c>
      <c r="C40" s="125">
        <v>4943</v>
      </c>
      <c r="D40" s="125">
        <v>5284</v>
      </c>
      <c r="E40" s="125">
        <v>5740</v>
      </c>
      <c r="F40" s="116">
        <v>4262</v>
      </c>
      <c r="G40" s="116">
        <v>4521</v>
      </c>
      <c r="H40" s="116">
        <v>2561</v>
      </c>
      <c r="I40" s="122">
        <v>3820.8</v>
      </c>
      <c r="J40" s="104">
        <f t="shared" si="6"/>
        <v>0.17973379132674963</v>
      </c>
      <c r="K40" s="119">
        <f t="shared" si="0"/>
        <v>837.19999999999982</v>
      </c>
      <c r="L40" s="39"/>
      <c r="M40" s="39"/>
      <c r="N40" s="38"/>
    </row>
    <row r="41" spans="1:18" s="10" customFormat="1" ht="12" customHeight="1" x14ac:dyDescent="0.25">
      <c r="A41" s="94" t="s">
        <v>165</v>
      </c>
      <c r="B41" s="94" t="s">
        <v>165</v>
      </c>
      <c r="C41" s="94" t="s">
        <v>165</v>
      </c>
      <c r="D41" s="94" t="s">
        <v>165</v>
      </c>
      <c r="E41" s="94" t="s">
        <v>165</v>
      </c>
      <c r="F41" s="99" t="s">
        <v>165</v>
      </c>
      <c r="G41" s="99" t="s">
        <v>165</v>
      </c>
      <c r="H41" s="99" t="s">
        <v>165</v>
      </c>
      <c r="I41" s="110" t="s">
        <v>165</v>
      </c>
      <c r="J41" s="110" t="s">
        <v>165</v>
      </c>
      <c r="K41" s="126" t="s">
        <v>165</v>
      </c>
      <c r="L41" s="39"/>
      <c r="N41" s="38"/>
    </row>
    <row r="42" spans="1:18" s="10" customFormat="1" ht="12" customHeight="1" x14ac:dyDescent="0.25">
      <c r="A42" s="94" t="s">
        <v>166</v>
      </c>
      <c r="B42" s="125">
        <f t="shared" ref="B42:I42" si="7">SUM(B37:B40)</f>
        <v>367896</v>
      </c>
      <c r="C42" s="125">
        <f t="shared" si="7"/>
        <v>307813</v>
      </c>
      <c r="D42" s="125">
        <f t="shared" si="7"/>
        <v>219739</v>
      </c>
      <c r="E42" s="125">
        <f t="shared" si="7"/>
        <v>244857</v>
      </c>
      <c r="F42" s="127">
        <f t="shared" si="7"/>
        <v>133302.79999999999</v>
      </c>
      <c r="G42" s="127">
        <f t="shared" si="7"/>
        <v>126558</v>
      </c>
      <c r="H42" s="127">
        <f t="shared" si="7"/>
        <v>78847.3</v>
      </c>
      <c r="I42" s="128">
        <f t="shared" si="7"/>
        <v>51751.8</v>
      </c>
      <c r="J42" s="104">
        <f t="shared" si="6"/>
        <v>0.85933035423054349</v>
      </c>
      <c r="K42" s="119">
        <f t="shared" si="0"/>
        <v>316144.2</v>
      </c>
      <c r="L42" s="39"/>
      <c r="M42" s="39"/>
      <c r="N42" s="38"/>
    </row>
    <row r="43" spans="1:18" s="10" customFormat="1" ht="12" customHeight="1" x14ac:dyDescent="0.25">
      <c r="A43" s="94" t="s">
        <v>167</v>
      </c>
      <c r="B43" s="129">
        <f t="shared" ref="B43:I43" si="8">SUM(B42/365)</f>
        <v>1007.9342465753425</v>
      </c>
      <c r="C43" s="130">
        <f t="shared" si="8"/>
        <v>843.32328767123283</v>
      </c>
      <c r="D43" s="130">
        <f t="shared" si="8"/>
        <v>602.02465753424656</v>
      </c>
      <c r="E43" s="130">
        <f t="shared" si="8"/>
        <v>670.841095890411</v>
      </c>
      <c r="F43" s="131">
        <f t="shared" si="8"/>
        <v>365.21315068493146</v>
      </c>
      <c r="G43" s="131">
        <f t="shared" si="8"/>
        <v>346.73424657534247</v>
      </c>
      <c r="H43" s="131">
        <f t="shared" si="8"/>
        <v>216.02</v>
      </c>
      <c r="I43" s="132">
        <f t="shared" si="8"/>
        <v>141.78575342465754</v>
      </c>
      <c r="J43" s="104">
        <f t="shared" si="6"/>
        <v>0.85933035423054349</v>
      </c>
      <c r="K43" s="119">
        <f t="shared" si="0"/>
        <v>866.148493150685</v>
      </c>
      <c r="L43" s="38"/>
      <c r="M43" s="25"/>
      <c r="R43" s="45"/>
    </row>
    <row r="44" spans="1:18" ht="12" customHeight="1" x14ac:dyDescent="0.25">
      <c r="A44" s="94"/>
      <c r="B44" s="129"/>
      <c r="C44" s="130"/>
      <c r="D44" s="130"/>
      <c r="E44" s="130"/>
      <c r="F44" s="131"/>
      <c r="G44" s="131"/>
      <c r="H44" s="131"/>
      <c r="I44" s="132"/>
      <c r="J44" s="104"/>
      <c r="K44" s="105"/>
      <c r="L44" s="19"/>
      <c r="M44" s="11"/>
      <c r="R44" s="46"/>
    </row>
    <row r="45" spans="1:18" ht="12" customHeight="1" x14ac:dyDescent="0.25">
      <c r="A45" s="167"/>
      <c r="B45" s="167"/>
      <c r="C45" s="167"/>
      <c r="D45" s="167"/>
      <c r="E45" s="167"/>
      <c r="F45" s="168"/>
      <c r="G45" s="168"/>
      <c r="H45" s="168"/>
      <c r="I45" s="169"/>
      <c r="J45" s="169"/>
      <c r="K45" s="170" t="s">
        <v>248</v>
      </c>
      <c r="L45" s="19"/>
      <c r="M45" s="19"/>
    </row>
    <row r="46" spans="1:18" s="76" customFormat="1" ht="12" customHeight="1" x14ac:dyDescent="0.25">
      <c r="A46" s="177" t="s">
        <v>328</v>
      </c>
      <c r="B46" s="167"/>
      <c r="C46" s="167"/>
      <c r="D46" s="184"/>
      <c r="E46" s="184"/>
      <c r="F46" s="173"/>
      <c r="G46" s="173"/>
      <c r="H46" s="173"/>
      <c r="I46" s="172"/>
      <c r="J46" s="169" t="s">
        <v>159</v>
      </c>
      <c r="K46" s="170" t="s">
        <v>249</v>
      </c>
      <c r="L46" s="77"/>
      <c r="M46" s="77"/>
    </row>
    <row r="47" spans="1:18" ht="12" customHeight="1" x14ac:dyDescent="0.25">
      <c r="A47" s="167"/>
      <c r="B47" s="178" t="s">
        <v>162</v>
      </c>
      <c r="C47" s="178" t="s">
        <v>163</v>
      </c>
      <c r="D47" s="178" t="s">
        <v>164</v>
      </c>
      <c r="E47" s="179">
        <v>1999</v>
      </c>
      <c r="F47" s="169">
        <v>2002</v>
      </c>
      <c r="G47" s="169">
        <v>2005</v>
      </c>
      <c r="H47" s="169">
        <v>2008</v>
      </c>
      <c r="I47" s="169">
        <v>2011</v>
      </c>
      <c r="J47" s="172" t="s">
        <v>288</v>
      </c>
      <c r="K47" s="180" t="s">
        <v>288</v>
      </c>
      <c r="L47" s="19"/>
      <c r="M47" s="19"/>
    </row>
    <row r="48" spans="1:18" ht="12" customHeight="1" x14ac:dyDescent="0.25">
      <c r="A48" s="94" t="s">
        <v>160</v>
      </c>
      <c r="B48" s="92"/>
      <c r="C48" s="92"/>
      <c r="D48" s="92"/>
      <c r="E48" s="92"/>
      <c r="F48" s="90">
        <v>839</v>
      </c>
      <c r="G48" s="127">
        <v>1429</v>
      </c>
      <c r="H48" s="127">
        <v>2173</v>
      </c>
      <c r="I48" s="128">
        <v>1264.8</v>
      </c>
      <c r="J48" s="133">
        <f>SUM(F48-I48)/F48</f>
        <v>-0.50750893921334916</v>
      </c>
      <c r="K48" s="134">
        <f>SUM(F48-I48)</f>
        <v>-425.79999999999995</v>
      </c>
      <c r="L48" s="19"/>
      <c r="M48" s="19"/>
    </row>
    <row r="49" spans="1:13" ht="12" customHeight="1" x14ac:dyDescent="0.25">
      <c r="A49" s="94" t="s">
        <v>155</v>
      </c>
      <c r="B49" s="92"/>
      <c r="C49" s="92"/>
      <c r="D49" s="92"/>
      <c r="E49" s="90"/>
      <c r="F49" s="90">
        <v>27778</v>
      </c>
      <c r="G49" s="127">
        <v>29903</v>
      </c>
      <c r="H49" s="127">
        <v>13864</v>
      </c>
      <c r="I49" s="128">
        <v>16216</v>
      </c>
      <c r="J49" s="133">
        <f t="shared" ref="J49:J54" si="9">SUM(F49-I49)/F49</f>
        <v>0.41622867017063864</v>
      </c>
      <c r="K49" s="134">
        <f t="shared" ref="K49:K54" si="10">SUM(F49-I49)</f>
        <v>11562</v>
      </c>
      <c r="L49" s="19"/>
    </row>
    <row r="50" spans="1:13" ht="12" customHeight="1" x14ac:dyDescent="0.25">
      <c r="A50" s="94" t="s">
        <v>246</v>
      </c>
      <c r="B50" s="92"/>
      <c r="C50" s="92"/>
      <c r="D50" s="92"/>
      <c r="E50" s="92"/>
      <c r="F50" s="90">
        <v>3408</v>
      </c>
      <c r="G50" s="90">
        <v>3247</v>
      </c>
      <c r="H50" s="127">
        <v>6567</v>
      </c>
      <c r="I50" s="135">
        <v>4452.7</v>
      </c>
      <c r="J50" s="133">
        <f t="shared" si="9"/>
        <v>-0.30654342723004691</v>
      </c>
      <c r="K50" s="134">
        <f t="shared" si="10"/>
        <v>-1044.6999999999998</v>
      </c>
      <c r="L50" s="19"/>
      <c r="M50" s="19"/>
    </row>
    <row r="51" spans="1:13" ht="12" customHeight="1" x14ac:dyDescent="0.25">
      <c r="A51" s="94" t="s">
        <v>156</v>
      </c>
      <c r="B51" s="92"/>
      <c r="C51" s="92"/>
      <c r="D51" s="92"/>
      <c r="E51" s="92"/>
      <c r="F51" s="90">
        <v>3450</v>
      </c>
      <c r="G51" s="90">
        <v>3349</v>
      </c>
      <c r="H51" s="127">
        <v>3162</v>
      </c>
      <c r="I51" s="89">
        <v>3178.7</v>
      </c>
      <c r="J51" s="133">
        <f t="shared" si="9"/>
        <v>7.8637681159420339E-2</v>
      </c>
      <c r="K51" s="134">
        <f t="shared" si="10"/>
        <v>271.30000000000018</v>
      </c>
    </row>
    <row r="52" spans="1:13" ht="12" customHeight="1" x14ac:dyDescent="0.25">
      <c r="A52" s="94" t="s">
        <v>358</v>
      </c>
      <c r="C52" s="92"/>
      <c r="D52" s="92"/>
      <c r="E52" s="92"/>
      <c r="F52" s="90">
        <v>84249</v>
      </c>
      <c r="G52" s="90">
        <v>85153</v>
      </c>
      <c r="H52" s="127">
        <v>90545</v>
      </c>
      <c r="I52" s="135">
        <v>82853</v>
      </c>
      <c r="J52" s="133">
        <f t="shared" si="9"/>
        <v>1.6569929613407874E-2</v>
      </c>
      <c r="K52" s="134">
        <f t="shared" si="10"/>
        <v>1396</v>
      </c>
    </row>
    <row r="53" spans="1:13" ht="12" customHeight="1" x14ac:dyDescent="0.25">
      <c r="A53" s="94" t="s">
        <v>165</v>
      </c>
      <c r="B53" s="92"/>
      <c r="C53" s="92"/>
      <c r="D53" s="92"/>
      <c r="E53" s="92"/>
      <c r="F53" s="90"/>
      <c r="G53" s="90"/>
      <c r="H53" s="99" t="s">
        <v>165</v>
      </c>
      <c r="I53" s="99" t="s">
        <v>165</v>
      </c>
      <c r="J53" s="99" t="s">
        <v>165</v>
      </c>
      <c r="K53" s="136" t="s">
        <v>165</v>
      </c>
    </row>
    <row r="54" spans="1:13" ht="12" customHeight="1" x14ac:dyDescent="0.25">
      <c r="A54" s="94" t="s">
        <v>166</v>
      </c>
      <c r="B54" s="92"/>
      <c r="C54" s="92"/>
      <c r="D54" s="92"/>
      <c r="E54" s="92"/>
      <c r="F54" s="137">
        <f>SUM(F48:F52)</f>
        <v>119724</v>
      </c>
      <c r="G54" s="137">
        <f>SUM(G48:G52)</f>
        <v>123081</v>
      </c>
      <c r="H54" s="137">
        <f>SUM(H48:H52)</f>
        <v>116311</v>
      </c>
      <c r="I54" s="137">
        <f>SUM(I48:I52)</f>
        <v>107965.2</v>
      </c>
      <c r="J54" s="133">
        <f t="shared" si="9"/>
        <v>9.8215896562092841E-2</v>
      </c>
      <c r="K54" s="134">
        <f t="shared" si="10"/>
        <v>11758.800000000003</v>
      </c>
    </row>
    <row r="55" spans="1:13" ht="12" customHeight="1" x14ac:dyDescent="0.3">
      <c r="A55" s="92"/>
      <c r="B55" s="93" t="s">
        <v>359</v>
      </c>
      <c r="C55" s="92"/>
      <c r="D55" s="92"/>
      <c r="E55" s="92"/>
      <c r="F55" s="90"/>
      <c r="G55" s="90"/>
      <c r="H55" s="90"/>
      <c r="I55" s="89"/>
      <c r="J55" s="92"/>
      <c r="K55" s="138"/>
    </row>
    <row r="56" spans="1:13" ht="12" customHeight="1" x14ac:dyDescent="0.25">
      <c r="A56" s="177" t="s">
        <v>329</v>
      </c>
      <c r="B56" s="167"/>
      <c r="C56" s="167"/>
      <c r="D56" s="184"/>
      <c r="E56" s="184"/>
      <c r="F56" s="173"/>
      <c r="G56" s="173"/>
      <c r="H56" s="173"/>
      <c r="I56" s="172"/>
      <c r="J56" s="169" t="s">
        <v>159</v>
      </c>
      <c r="K56" s="170" t="s">
        <v>249</v>
      </c>
    </row>
    <row r="57" spans="1:13" ht="12" customHeight="1" x14ac:dyDescent="0.25">
      <c r="A57" s="167"/>
      <c r="B57" s="178" t="s">
        <v>162</v>
      </c>
      <c r="C57" s="178" t="s">
        <v>163</v>
      </c>
      <c r="D57" s="178" t="s">
        <v>164</v>
      </c>
      <c r="E57" s="179">
        <v>1999</v>
      </c>
      <c r="F57" s="169">
        <v>2002</v>
      </c>
      <c r="G57" s="169">
        <v>2005</v>
      </c>
      <c r="H57" s="169">
        <v>2008</v>
      </c>
      <c r="I57" s="169">
        <v>2011</v>
      </c>
      <c r="J57" s="172" t="s">
        <v>288</v>
      </c>
      <c r="K57" s="180" t="s">
        <v>288</v>
      </c>
    </row>
    <row r="58" spans="1:13" ht="12" customHeight="1" x14ac:dyDescent="0.25">
      <c r="A58" s="94" t="s">
        <v>160</v>
      </c>
      <c r="B58" s="92"/>
      <c r="C58" s="92"/>
      <c r="D58" s="92"/>
      <c r="E58" s="92"/>
      <c r="F58" s="90">
        <v>157</v>
      </c>
      <c r="G58" s="90">
        <v>157</v>
      </c>
      <c r="H58" s="127">
        <v>1231</v>
      </c>
      <c r="I58" s="135">
        <v>757.3</v>
      </c>
      <c r="J58" s="133">
        <f t="shared" ref="J58:J64" si="11">SUM(F58-I58)/F58</f>
        <v>-3.8235668789808916</v>
      </c>
      <c r="K58" s="134">
        <f t="shared" ref="K58:K64" si="12">SUM(F58-I58)</f>
        <v>-600.29999999999995</v>
      </c>
    </row>
    <row r="59" spans="1:13" ht="12" customHeight="1" x14ac:dyDescent="0.25">
      <c r="A59" s="94" t="s">
        <v>155</v>
      </c>
      <c r="B59" s="92"/>
      <c r="C59" s="92"/>
      <c r="D59" s="92"/>
      <c r="E59" s="92"/>
      <c r="F59" s="90">
        <v>24932</v>
      </c>
      <c r="G59" s="90">
        <v>26117</v>
      </c>
      <c r="H59" s="127">
        <v>12142</v>
      </c>
      <c r="I59" s="135">
        <v>15702.8</v>
      </c>
      <c r="J59" s="133">
        <f t="shared" si="11"/>
        <v>0.37017487566180013</v>
      </c>
      <c r="K59" s="134">
        <f t="shared" si="12"/>
        <v>9229.2000000000007</v>
      </c>
    </row>
    <row r="60" spans="1:13" ht="12" customHeight="1" x14ac:dyDescent="0.25">
      <c r="A60" s="94" t="s">
        <v>246</v>
      </c>
      <c r="B60" s="92"/>
      <c r="C60" s="92"/>
      <c r="D60" s="92"/>
      <c r="E60" s="92"/>
      <c r="F60" s="90">
        <v>2410</v>
      </c>
      <c r="G60" s="90">
        <v>2248</v>
      </c>
      <c r="H60" s="127">
        <v>4934</v>
      </c>
      <c r="I60" s="135">
        <v>3039.2</v>
      </c>
      <c r="J60" s="133">
        <f t="shared" si="11"/>
        <v>-0.2610788381742738</v>
      </c>
      <c r="K60" s="134">
        <f t="shared" si="12"/>
        <v>-629.19999999999982</v>
      </c>
    </row>
    <row r="61" spans="1:13" ht="12" customHeight="1" x14ac:dyDescent="0.25">
      <c r="A61" s="94" t="s">
        <v>156</v>
      </c>
      <c r="B61" s="92"/>
      <c r="C61" s="92"/>
      <c r="D61" s="92"/>
      <c r="E61" s="92"/>
      <c r="F61" s="90">
        <v>3152</v>
      </c>
      <c r="G61" s="90">
        <v>3143</v>
      </c>
      <c r="H61" s="127">
        <v>2963</v>
      </c>
      <c r="I61" s="135">
        <v>2988</v>
      </c>
      <c r="J61" s="133">
        <f t="shared" si="11"/>
        <v>5.2030456852791881E-2</v>
      </c>
      <c r="K61" s="134">
        <f t="shared" si="12"/>
        <v>164</v>
      </c>
    </row>
    <row r="62" spans="1:13" ht="12" customHeight="1" x14ac:dyDescent="0.25">
      <c r="A62" s="94" t="s">
        <v>358</v>
      </c>
      <c r="C62" s="92"/>
      <c r="D62" s="92"/>
      <c r="E62" s="92"/>
      <c r="F62" s="90">
        <v>10542</v>
      </c>
      <c r="G62" s="90">
        <v>10659</v>
      </c>
      <c r="H62" s="127">
        <v>9204</v>
      </c>
      <c r="I62" s="89">
        <v>10307</v>
      </c>
      <c r="J62" s="133">
        <f t="shared" si="11"/>
        <v>2.2291785239992413E-2</v>
      </c>
      <c r="K62" s="134">
        <f t="shared" si="12"/>
        <v>235</v>
      </c>
    </row>
    <row r="63" spans="1:13" ht="12" customHeight="1" x14ac:dyDescent="0.25">
      <c r="A63" s="94" t="s">
        <v>165</v>
      </c>
      <c r="B63" s="92"/>
      <c r="C63" s="92"/>
      <c r="D63" s="92"/>
      <c r="E63" s="92"/>
      <c r="F63" s="90"/>
      <c r="G63" s="90"/>
      <c r="H63" s="99" t="s">
        <v>165</v>
      </c>
      <c r="I63" s="99" t="s">
        <v>165</v>
      </c>
      <c r="J63" s="99" t="s">
        <v>165</v>
      </c>
      <c r="K63" s="136" t="s">
        <v>165</v>
      </c>
    </row>
    <row r="64" spans="1:13" ht="12" customHeight="1" x14ac:dyDescent="0.25">
      <c r="A64" s="94" t="s">
        <v>166</v>
      </c>
      <c r="B64" s="92"/>
      <c r="C64" s="92"/>
      <c r="D64" s="92"/>
      <c r="E64" s="92"/>
      <c r="F64" s="128">
        <f>SUM(F58:F62)</f>
        <v>41193</v>
      </c>
      <c r="G64" s="128">
        <f>SUM(G58:G62)</f>
        <v>42324</v>
      </c>
      <c r="H64" s="128">
        <f>SUM(H58:H62)</f>
        <v>30474</v>
      </c>
      <c r="I64" s="128">
        <f>SUM(I58:I62)</f>
        <v>32794.300000000003</v>
      </c>
      <c r="J64" s="133">
        <f t="shared" si="11"/>
        <v>0.20388658267181309</v>
      </c>
      <c r="K64" s="134">
        <f t="shared" si="12"/>
        <v>8398.6999999999971</v>
      </c>
    </row>
    <row r="65" spans="1:27" ht="12" customHeight="1" x14ac:dyDescent="0.25">
      <c r="A65" s="94"/>
      <c r="B65" s="93" t="s">
        <v>360</v>
      </c>
      <c r="C65" s="92"/>
      <c r="D65" s="92"/>
      <c r="E65" s="92"/>
      <c r="F65" s="128"/>
      <c r="G65" s="128"/>
      <c r="H65" s="128"/>
      <c r="I65" s="128"/>
      <c r="J65" s="133"/>
      <c r="K65" s="134"/>
      <c r="AA65" s="82"/>
    </row>
    <row r="66" spans="1:27" ht="12" customHeight="1" x14ac:dyDescent="0.3">
      <c r="A66" s="138" t="s">
        <v>351</v>
      </c>
      <c r="B66" s="138"/>
      <c r="C66" s="138"/>
      <c r="D66" s="138"/>
      <c r="E66" s="138"/>
      <c r="F66" s="139"/>
      <c r="G66" s="139"/>
      <c r="H66" s="139"/>
      <c r="I66" s="140"/>
      <c r="J66" s="138"/>
      <c r="K66" s="138"/>
    </row>
    <row r="67" spans="1:27" ht="12" customHeight="1" x14ac:dyDescent="0.3">
      <c r="A67" s="138"/>
      <c r="B67" s="421" t="str">
        <f t="shared" ref="B67:I67" si="13">B57</f>
        <v>1990</v>
      </c>
      <c r="C67" s="421" t="str">
        <f t="shared" si="13"/>
        <v>1993</v>
      </c>
      <c r="D67" s="421" t="str">
        <f t="shared" si="13"/>
        <v>1996</v>
      </c>
      <c r="E67" s="421">
        <f t="shared" si="13"/>
        <v>1999</v>
      </c>
      <c r="F67" s="421">
        <f t="shared" si="13"/>
        <v>2002</v>
      </c>
      <c r="G67" s="421">
        <f t="shared" si="13"/>
        <v>2005</v>
      </c>
      <c r="H67" s="421">
        <f t="shared" si="13"/>
        <v>2008</v>
      </c>
      <c r="I67" s="421">
        <f t="shared" si="13"/>
        <v>2011</v>
      </c>
      <c r="J67" s="138"/>
      <c r="K67" s="138"/>
    </row>
    <row r="68" spans="1:27" ht="12" customHeight="1" x14ac:dyDescent="0.3">
      <c r="A68" s="144" t="s">
        <v>306</v>
      </c>
      <c r="B68" s="422"/>
      <c r="C68" s="422"/>
      <c r="D68" s="422"/>
      <c r="E68" s="422"/>
      <c r="F68" s="422">
        <f>+F64/365</f>
        <v>112.85753424657534</v>
      </c>
      <c r="G68" s="422">
        <f>+G64/365</f>
        <v>115.95616438356164</v>
      </c>
      <c r="H68" s="422">
        <f>+H64/365</f>
        <v>83.490410958904107</v>
      </c>
      <c r="I68" s="422">
        <f>+I64/365</f>
        <v>89.847397260273979</v>
      </c>
      <c r="J68" s="423">
        <f>1-(I68/F68)</f>
        <v>0.20388658267181314</v>
      </c>
      <c r="K68" s="138"/>
    </row>
    <row r="69" spans="1:27" ht="12" customHeight="1" x14ac:dyDescent="0.3">
      <c r="A69" s="144" t="s">
        <v>7</v>
      </c>
      <c r="B69" s="422"/>
      <c r="C69" s="422"/>
      <c r="D69" s="422"/>
      <c r="E69" s="422"/>
      <c r="F69" s="422">
        <f>+F54/365</f>
        <v>328.0109589041096</v>
      </c>
      <c r="G69" s="422">
        <f>+G54/365</f>
        <v>337.20821917808217</v>
      </c>
      <c r="H69" s="422">
        <f>+H54/365</f>
        <v>318.66027397260274</v>
      </c>
      <c r="I69" s="422">
        <f>+I54/365</f>
        <v>295.79506849315067</v>
      </c>
      <c r="J69" s="423">
        <f t="shared" ref="J69" si="14">1-(I69/F69)</f>
        <v>9.8215896562092952E-2</v>
      </c>
      <c r="K69" s="138"/>
    </row>
    <row r="70" spans="1:27" ht="12" customHeight="1" x14ac:dyDescent="0.3">
      <c r="A70" s="144" t="s">
        <v>5</v>
      </c>
      <c r="B70" s="422">
        <f t="shared" ref="B70:I70" si="15">+B43</f>
        <v>1007.9342465753425</v>
      </c>
      <c r="C70" s="422">
        <f t="shared" si="15"/>
        <v>843.32328767123283</v>
      </c>
      <c r="D70" s="422">
        <f t="shared" si="15"/>
        <v>602.02465753424656</v>
      </c>
      <c r="E70" s="422">
        <f t="shared" si="15"/>
        <v>670.841095890411</v>
      </c>
      <c r="F70" s="422">
        <f t="shared" si="15"/>
        <v>365.21315068493146</v>
      </c>
      <c r="G70" s="422">
        <f t="shared" si="15"/>
        <v>346.73424657534247</v>
      </c>
      <c r="H70" s="422">
        <f t="shared" si="15"/>
        <v>216.02</v>
      </c>
      <c r="I70" s="422">
        <f t="shared" si="15"/>
        <v>141.78575342465754</v>
      </c>
      <c r="J70" s="423">
        <f>1-(I70/B70)</f>
        <v>0.85933035423054338</v>
      </c>
      <c r="K70" s="138"/>
    </row>
    <row r="71" spans="1:27" ht="12" customHeight="1" x14ac:dyDescent="0.3">
      <c r="A71" s="144" t="s">
        <v>308</v>
      </c>
      <c r="B71" s="422">
        <f t="shared" ref="B71:I71" si="16">+B32/5</f>
        <v>1344.28</v>
      </c>
      <c r="C71" s="422">
        <f t="shared" si="16"/>
        <v>1093.2</v>
      </c>
      <c r="D71" s="422">
        <f t="shared" si="16"/>
        <v>1039.8</v>
      </c>
      <c r="E71" s="422">
        <f t="shared" si="16"/>
        <v>961.46</v>
      </c>
      <c r="F71" s="422">
        <f t="shared" si="16"/>
        <v>798.79200000000003</v>
      </c>
      <c r="G71" s="422">
        <f t="shared" si="16"/>
        <v>658.8</v>
      </c>
      <c r="H71" s="422">
        <f t="shared" si="16"/>
        <v>457.5</v>
      </c>
      <c r="I71" s="422">
        <f t="shared" si="16"/>
        <v>432.53999999999996</v>
      </c>
      <c r="J71" s="423">
        <f t="shared" ref="J71:J73" si="17">1-(I71/B71)</f>
        <v>0.67823667688279232</v>
      </c>
      <c r="K71" s="138"/>
    </row>
    <row r="72" spans="1:27" ht="12" customHeight="1" x14ac:dyDescent="0.3">
      <c r="A72" s="144" t="s">
        <v>307</v>
      </c>
      <c r="B72" s="422">
        <f t="shared" ref="B72:I72" si="18">+B22</f>
        <v>940.5</v>
      </c>
      <c r="C72" s="422">
        <f t="shared" si="18"/>
        <v>968.40000000000009</v>
      </c>
      <c r="D72" s="422">
        <f t="shared" si="18"/>
        <v>906.5</v>
      </c>
      <c r="E72" s="422">
        <f t="shared" si="18"/>
        <v>892.5</v>
      </c>
      <c r="F72" s="422">
        <f t="shared" si="18"/>
        <v>764.14</v>
      </c>
      <c r="G72" s="422">
        <f t="shared" si="18"/>
        <v>646.29999999999995</v>
      </c>
      <c r="H72" s="422">
        <f t="shared" si="18"/>
        <v>474.5</v>
      </c>
      <c r="I72" s="422">
        <f t="shared" si="18"/>
        <v>385.4</v>
      </c>
      <c r="J72" s="423">
        <f t="shared" si="17"/>
        <v>0.59021796916533753</v>
      </c>
      <c r="K72" s="138"/>
    </row>
    <row r="73" spans="1:27" ht="12" customHeight="1" x14ac:dyDescent="0.3">
      <c r="A73" s="144" t="s">
        <v>8</v>
      </c>
      <c r="B73" s="422">
        <f t="shared" ref="B73:I73" si="19">+B13</f>
        <v>1042</v>
      </c>
      <c r="C73" s="422">
        <f t="shared" si="19"/>
        <v>947</v>
      </c>
      <c r="D73" s="422">
        <f t="shared" si="19"/>
        <v>836</v>
      </c>
      <c r="E73" s="422">
        <f t="shared" si="19"/>
        <v>762.4</v>
      </c>
      <c r="F73" s="422">
        <f t="shared" si="19"/>
        <v>649.89</v>
      </c>
      <c r="G73" s="422">
        <f t="shared" si="19"/>
        <v>631.20000000000005</v>
      </c>
      <c r="H73" s="422">
        <f t="shared" si="19"/>
        <v>511.2</v>
      </c>
      <c r="I73" s="422">
        <f t="shared" si="19"/>
        <v>405.50000000000006</v>
      </c>
      <c r="J73" s="423">
        <f t="shared" si="17"/>
        <v>0.61084452975047987</v>
      </c>
      <c r="K73" s="138"/>
    </row>
    <row r="74" spans="1:27" ht="12" customHeight="1" x14ac:dyDescent="0.3">
      <c r="F74" s="86">
        <v>1.19</v>
      </c>
      <c r="K74" s="138"/>
    </row>
    <row r="75" spans="1:27" ht="12" customHeight="1" x14ac:dyDescent="0.3">
      <c r="A75" s="138"/>
      <c r="B75" s="138"/>
      <c r="C75" s="138"/>
      <c r="D75" s="138"/>
      <c r="E75" s="138"/>
      <c r="F75" s="139"/>
      <c r="G75" s="139"/>
      <c r="H75" s="139"/>
      <c r="I75" s="140"/>
      <c r="J75" s="138"/>
      <c r="K75" s="138"/>
    </row>
    <row r="76" spans="1:27" ht="12" customHeight="1" x14ac:dyDescent="0.3">
      <c r="A76" s="138"/>
      <c r="B76" s="142"/>
      <c r="C76" s="142"/>
      <c r="D76" s="142"/>
      <c r="E76" s="143"/>
      <c r="F76" s="140"/>
      <c r="G76" s="139"/>
      <c r="H76" s="139"/>
      <c r="I76" s="140"/>
      <c r="J76" s="138"/>
      <c r="K76" s="138"/>
    </row>
    <row r="77" spans="1:27" ht="12" customHeight="1" x14ac:dyDescent="0.3">
      <c r="A77" s="144"/>
      <c r="B77" s="141"/>
      <c r="C77" s="141"/>
      <c r="D77" s="141"/>
      <c r="E77" s="141"/>
      <c r="F77" s="145"/>
      <c r="G77" s="145"/>
      <c r="H77" s="145"/>
      <c r="I77" s="146"/>
      <c r="J77" s="138"/>
      <c r="K77" s="138"/>
    </row>
    <row r="78" spans="1:27" ht="12" customHeight="1" x14ac:dyDescent="0.3">
      <c r="A78" s="144"/>
      <c r="B78" s="141"/>
      <c r="C78" s="141"/>
      <c r="D78" s="141"/>
      <c r="E78" s="141"/>
      <c r="F78" s="145"/>
      <c r="G78" s="145"/>
      <c r="H78" s="145"/>
      <c r="I78" s="146"/>
      <c r="J78" s="138"/>
      <c r="K78" s="138"/>
    </row>
    <row r="79" spans="1:27" ht="12" customHeight="1" x14ac:dyDescent="0.25">
      <c r="A79" s="14"/>
      <c r="B79" s="22"/>
      <c r="C79" s="22"/>
      <c r="D79" s="22"/>
      <c r="E79" s="22"/>
      <c r="F79" s="47"/>
      <c r="G79" s="47"/>
      <c r="H79" s="47"/>
      <c r="I79" s="48"/>
    </row>
    <row r="80" spans="1:27" ht="12" customHeight="1" x14ac:dyDescent="0.25">
      <c r="A80" s="14"/>
      <c r="B80" s="22"/>
      <c r="C80" s="22"/>
      <c r="D80" s="22"/>
      <c r="E80" s="22"/>
      <c r="F80" s="47"/>
      <c r="G80" s="47"/>
      <c r="H80" s="47"/>
      <c r="I80" s="48"/>
    </row>
    <row r="81" spans="6:17" ht="12" customHeight="1" x14ac:dyDescent="0.25"/>
    <row r="82" spans="6:17" ht="12" customHeight="1" x14ac:dyDescent="0.25"/>
    <row r="83" spans="6:17" ht="12" customHeight="1" x14ac:dyDescent="0.25"/>
    <row r="84" spans="6:17" ht="12" customHeight="1" x14ac:dyDescent="0.25"/>
    <row r="85" spans="6:17" ht="12" customHeight="1" x14ac:dyDescent="0.25">
      <c r="F85" s="13"/>
    </row>
    <row r="86" spans="6:17" ht="12" customHeight="1" x14ac:dyDescent="0.25"/>
    <row r="87" spans="6:17" ht="12" customHeight="1" x14ac:dyDescent="0.25">
      <c r="Q87" s="81">
        <v>1.2</v>
      </c>
    </row>
    <row r="88" spans="6:17" ht="12" customHeight="1" x14ac:dyDescent="0.25"/>
    <row r="89" spans="6:17" ht="12" customHeight="1" x14ac:dyDescent="0.25"/>
    <row r="90" spans="6:17" ht="12" customHeight="1" x14ac:dyDescent="0.25"/>
    <row r="91" spans="6:17" ht="12" customHeight="1" x14ac:dyDescent="0.25"/>
    <row r="92" spans="6:17" ht="12" customHeight="1" x14ac:dyDescent="0.25"/>
    <row r="93" spans="6:17" ht="12" customHeight="1" x14ac:dyDescent="0.25"/>
    <row r="94" spans="6:17" ht="12" customHeight="1" x14ac:dyDescent="0.25"/>
    <row r="95" spans="6:17" ht="12" customHeight="1" x14ac:dyDescent="0.25"/>
    <row r="96" spans="6:17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</sheetData>
  <pageMargins left="0.7" right="0.45" top="0.25" bottom="0.25" header="0.3" footer="0.3"/>
  <pageSetup scale="9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showGridLines="0" zoomScale="90" zoomScaleNormal="90" workbookViewId="0"/>
  </sheetViews>
  <sheetFormatPr defaultColWidth="9.140625" defaultRowHeight="12.75" x14ac:dyDescent="0.2"/>
  <cols>
    <col min="1" max="1" width="7.5703125" style="5" customWidth="1"/>
    <col min="2" max="2" width="7.7109375" style="5" customWidth="1"/>
    <col min="3" max="3" width="9.85546875" style="5" customWidth="1"/>
    <col min="4" max="4" width="13.140625" style="5" customWidth="1"/>
    <col min="5" max="5" width="9.28515625" style="5" customWidth="1"/>
    <col min="6" max="6" width="9.7109375" style="5" customWidth="1"/>
    <col min="7" max="16384" width="9.140625" style="5"/>
  </cols>
  <sheetData>
    <row r="1" spans="1:9" s="52" customFormat="1" ht="16.5" x14ac:dyDescent="0.3">
      <c r="A1" s="91" t="s">
        <v>298</v>
      </c>
      <c r="B1" s="144"/>
      <c r="C1" s="147"/>
      <c r="D1" s="147"/>
      <c r="E1" s="144"/>
      <c r="F1" s="144"/>
      <c r="G1" s="144"/>
      <c r="H1" s="144"/>
      <c r="I1" s="79"/>
    </row>
    <row r="2" spans="1:9" s="52" customFormat="1" ht="16.5" x14ac:dyDescent="0.3">
      <c r="A2" s="91" t="s">
        <v>299</v>
      </c>
      <c r="B2" s="144"/>
      <c r="C2" s="147"/>
      <c r="D2" s="147"/>
      <c r="E2" s="144"/>
      <c r="F2" s="144"/>
      <c r="G2" s="144"/>
      <c r="H2" s="144"/>
      <c r="I2" s="79"/>
    </row>
    <row r="3" spans="1:9" ht="13.5" x14ac:dyDescent="0.25">
      <c r="A3" s="92" t="s">
        <v>204</v>
      </c>
      <c r="B3" s="88"/>
      <c r="C3" s="88"/>
      <c r="D3" s="92"/>
      <c r="E3" s="88"/>
      <c r="F3" s="92"/>
      <c r="G3" s="92"/>
      <c r="H3" s="144"/>
      <c r="I3" s="79"/>
    </row>
    <row r="4" spans="1:9" ht="13.5" x14ac:dyDescent="0.25">
      <c r="A4" s="92" t="s">
        <v>315</v>
      </c>
      <c r="B4" s="110"/>
      <c r="C4" s="110"/>
      <c r="D4" s="110"/>
      <c r="E4" s="92"/>
      <c r="F4" s="92"/>
      <c r="G4" s="92"/>
      <c r="H4" s="144"/>
      <c r="I4" s="79"/>
    </row>
    <row r="5" spans="1:9" ht="28.9" customHeight="1" x14ac:dyDescent="0.25">
      <c r="A5" s="94" t="s">
        <v>205</v>
      </c>
      <c r="B5" s="110"/>
      <c r="C5" s="110"/>
      <c r="D5" s="110"/>
      <c r="E5" s="92"/>
      <c r="F5" s="92"/>
      <c r="G5" s="92"/>
      <c r="H5" s="144"/>
      <c r="I5" s="79"/>
    </row>
    <row r="6" spans="1:9" s="51" customFormat="1" ht="42.6" customHeight="1" x14ac:dyDescent="0.25">
      <c r="A6" s="163"/>
      <c r="B6" s="163" t="s">
        <v>195</v>
      </c>
      <c r="C6" s="163" t="s">
        <v>196</v>
      </c>
      <c r="D6" s="163" t="s">
        <v>197</v>
      </c>
      <c r="E6" s="164" t="s">
        <v>198</v>
      </c>
      <c r="F6" s="164" t="s">
        <v>202</v>
      </c>
      <c r="G6" s="164" t="s">
        <v>203</v>
      </c>
      <c r="H6" s="149"/>
    </row>
    <row r="7" spans="1:9" ht="13.5" x14ac:dyDescent="0.25">
      <c r="A7" s="160">
        <v>1979</v>
      </c>
      <c r="B7" s="160">
        <v>412</v>
      </c>
      <c r="C7" s="160">
        <v>402</v>
      </c>
      <c r="D7" s="160">
        <v>433</v>
      </c>
      <c r="E7" s="92"/>
      <c r="F7" s="92"/>
      <c r="G7" s="92"/>
      <c r="H7" s="144"/>
      <c r="I7" s="79"/>
    </row>
    <row r="8" spans="1:9" ht="13.5" x14ac:dyDescent="0.25">
      <c r="A8" s="160">
        <v>1980</v>
      </c>
      <c r="B8" s="160">
        <v>412</v>
      </c>
      <c r="C8" s="160">
        <v>402</v>
      </c>
      <c r="D8" s="160">
        <v>412</v>
      </c>
      <c r="E8" s="92"/>
      <c r="F8" s="92"/>
      <c r="G8" s="92"/>
      <c r="H8" s="144"/>
      <c r="I8" s="79"/>
    </row>
    <row r="9" spans="1:9" ht="13.5" x14ac:dyDescent="0.25">
      <c r="A9" s="160">
        <v>1981</v>
      </c>
      <c r="B9" s="160">
        <v>412</v>
      </c>
      <c r="C9" s="160">
        <v>402</v>
      </c>
      <c r="D9" s="160">
        <v>384</v>
      </c>
      <c r="E9" s="92"/>
      <c r="F9" s="92"/>
      <c r="G9" s="92"/>
      <c r="H9" s="144"/>
      <c r="I9" s="79"/>
    </row>
    <row r="10" spans="1:9" ht="13.5" x14ac:dyDescent="0.25">
      <c r="A10" s="160">
        <v>1982</v>
      </c>
      <c r="B10" s="160">
        <v>412</v>
      </c>
      <c r="C10" s="160">
        <v>402</v>
      </c>
      <c r="D10" s="161">
        <v>420</v>
      </c>
      <c r="E10" s="162">
        <v>412.25</v>
      </c>
      <c r="F10" s="99" t="s">
        <v>168</v>
      </c>
      <c r="G10" s="162">
        <f>SUM(E10-412)</f>
        <v>0.25</v>
      </c>
      <c r="H10" s="144"/>
      <c r="I10" s="79"/>
    </row>
    <row r="11" spans="1:9" ht="13.5" x14ac:dyDescent="0.25">
      <c r="A11" s="160">
        <v>1983</v>
      </c>
      <c r="B11" s="160">
        <v>412</v>
      </c>
      <c r="C11" s="160">
        <v>402</v>
      </c>
      <c r="D11" s="161">
        <v>404</v>
      </c>
      <c r="E11" s="162">
        <v>405</v>
      </c>
      <c r="F11" s="99" t="s">
        <v>169</v>
      </c>
      <c r="G11" s="162">
        <f t="shared" ref="G11:G33" si="0">SUM(E11-412)</f>
        <v>-7</v>
      </c>
      <c r="H11" s="144"/>
      <c r="I11" s="79"/>
    </row>
    <row r="12" spans="1:9" ht="13.5" x14ac:dyDescent="0.25">
      <c r="A12" s="160">
        <v>1984</v>
      </c>
      <c r="B12" s="160">
        <v>412</v>
      </c>
      <c r="C12" s="160">
        <v>402</v>
      </c>
      <c r="D12" s="161">
        <v>381</v>
      </c>
      <c r="E12" s="162">
        <v>397.25</v>
      </c>
      <c r="F12" s="99" t="s">
        <v>170</v>
      </c>
      <c r="G12" s="162">
        <f t="shared" si="0"/>
        <v>-14.75</v>
      </c>
      <c r="H12" s="144"/>
      <c r="I12" s="79"/>
    </row>
    <row r="13" spans="1:9" ht="13.5" x14ac:dyDescent="0.25">
      <c r="A13" s="160">
        <v>1985</v>
      </c>
      <c r="B13" s="160">
        <v>412</v>
      </c>
      <c r="C13" s="160">
        <v>402</v>
      </c>
      <c r="D13" s="161">
        <v>379</v>
      </c>
      <c r="E13" s="162">
        <v>396</v>
      </c>
      <c r="F13" s="99" t="s">
        <v>171</v>
      </c>
      <c r="G13" s="162">
        <f t="shared" si="0"/>
        <v>-16</v>
      </c>
      <c r="H13" s="144"/>
      <c r="I13" s="79"/>
    </row>
    <row r="14" spans="1:9" ht="13.5" x14ac:dyDescent="0.25">
      <c r="A14" s="160">
        <v>1986</v>
      </c>
      <c r="B14" s="160">
        <v>412</v>
      </c>
      <c r="C14" s="160">
        <v>402</v>
      </c>
      <c r="D14" s="161">
        <v>399</v>
      </c>
      <c r="E14" s="162">
        <v>390.75</v>
      </c>
      <c r="F14" s="99" t="s">
        <v>172</v>
      </c>
      <c r="G14" s="162">
        <f t="shared" si="0"/>
        <v>-21.25</v>
      </c>
      <c r="H14" s="144"/>
      <c r="I14" s="79"/>
    </row>
    <row r="15" spans="1:9" ht="13.5" x14ac:dyDescent="0.25">
      <c r="A15" s="160">
        <v>1987</v>
      </c>
      <c r="B15" s="160">
        <v>412</v>
      </c>
      <c r="C15" s="160">
        <v>402</v>
      </c>
      <c r="D15" s="161">
        <v>390</v>
      </c>
      <c r="E15" s="162">
        <v>387.25</v>
      </c>
      <c r="F15" s="99" t="s">
        <v>173</v>
      </c>
      <c r="G15" s="162">
        <f t="shared" si="0"/>
        <v>-24.75</v>
      </c>
      <c r="H15" s="144"/>
      <c r="I15" s="79"/>
    </row>
    <row r="16" spans="1:9" ht="13.5" x14ac:dyDescent="0.25">
      <c r="A16" s="160">
        <v>1988</v>
      </c>
      <c r="B16" s="160">
        <v>412</v>
      </c>
      <c r="C16" s="160">
        <v>402</v>
      </c>
      <c r="D16" s="161">
        <v>409</v>
      </c>
      <c r="E16" s="162">
        <v>394.25</v>
      </c>
      <c r="F16" s="99" t="s">
        <v>174</v>
      </c>
      <c r="G16" s="162">
        <f t="shared" si="0"/>
        <v>-17.75</v>
      </c>
      <c r="H16" s="144"/>
      <c r="I16" s="79"/>
    </row>
    <row r="17" spans="1:9" ht="13.5" x14ac:dyDescent="0.25">
      <c r="A17" s="160">
        <v>1989</v>
      </c>
      <c r="B17" s="160">
        <v>412</v>
      </c>
      <c r="C17" s="160">
        <v>402</v>
      </c>
      <c r="D17" s="161">
        <v>422</v>
      </c>
      <c r="E17" s="162">
        <v>405</v>
      </c>
      <c r="F17" s="99" t="s">
        <v>175</v>
      </c>
      <c r="G17" s="162">
        <f t="shared" si="0"/>
        <v>-7</v>
      </c>
      <c r="H17" s="144"/>
      <c r="I17" s="79"/>
    </row>
    <row r="18" spans="1:9" ht="13.5" x14ac:dyDescent="0.25">
      <c r="A18" s="160">
        <v>1990</v>
      </c>
      <c r="B18" s="160">
        <v>412</v>
      </c>
      <c r="C18" s="160">
        <v>402</v>
      </c>
      <c r="D18" s="161">
        <v>370</v>
      </c>
      <c r="E18" s="162">
        <v>397.75</v>
      </c>
      <c r="F18" s="99" t="s">
        <v>176</v>
      </c>
      <c r="G18" s="162">
        <f t="shared" si="0"/>
        <v>-14.25</v>
      </c>
      <c r="H18" s="144"/>
      <c r="I18" s="79"/>
    </row>
    <row r="19" spans="1:9" ht="13.5" x14ac:dyDescent="0.25">
      <c r="A19" s="160">
        <v>1991</v>
      </c>
      <c r="B19" s="160">
        <v>412</v>
      </c>
      <c r="C19" s="160">
        <v>402</v>
      </c>
      <c r="D19" s="161">
        <v>365</v>
      </c>
      <c r="E19" s="162">
        <v>391.5</v>
      </c>
      <c r="F19" s="99" t="s">
        <v>177</v>
      </c>
      <c r="G19" s="162">
        <f t="shared" si="0"/>
        <v>-20.5</v>
      </c>
      <c r="H19" s="144"/>
      <c r="I19" s="79"/>
    </row>
    <row r="20" spans="1:9" ht="13.5" x14ac:dyDescent="0.25">
      <c r="A20" s="160">
        <v>1992</v>
      </c>
      <c r="B20" s="160">
        <v>412</v>
      </c>
      <c r="C20" s="160">
        <v>402</v>
      </c>
      <c r="D20" s="161">
        <v>345</v>
      </c>
      <c r="E20" s="162">
        <v>375.5</v>
      </c>
      <c r="F20" s="99" t="s">
        <v>178</v>
      </c>
      <c r="G20" s="162">
        <f t="shared" si="0"/>
        <v>-36.5</v>
      </c>
      <c r="H20" s="144"/>
      <c r="I20" s="79"/>
    </row>
    <row r="21" spans="1:9" ht="13.5" x14ac:dyDescent="0.25">
      <c r="A21" s="160">
        <v>1993</v>
      </c>
      <c r="B21" s="160">
        <v>412</v>
      </c>
      <c r="C21" s="160">
        <v>402</v>
      </c>
      <c r="D21" s="161">
        <v>310</v>
      </c>
      <c r="E21" s="162">
        <v>347.5</v>
      </c>
      <c r="F21" s="99" t="s">
        <v>179</v>
      </c>
      <c r="G21" s="162">
        <f t="shared" si="0"/>
        <v>-64.5</v>
      </c>
      <c r="H21" s="144"/>
      <c r="I21" s="79"/>
    </row>
    <row r="22" spans="1:9" ht="13.5" x14ac:dyDescent="0.25">
      <c r="A22" s="160">
        <v>1994</v>
      </c>
      <c r="B22" s="160">
        <v>412</v>
      </c>
      <c r="C22" s="160">
        <v>402</v>
      </c>
      <c r="D22" s="161">
        <v>245</v>
      </c>
      <c r="E22" s="162">
        <v>316.25</v>
      </c>
      <c r="F22" s="99" t="s">
        <v>180</v>
      </c>
      <c r="G22" s="162">
        <f t="shared" si="0"/>
        <v>-95.75</v>
      </c>
      <c r="H22" s="144"/>
      <c r="I22" s="79"/>
    </row>
    <row r="23" spans="1:9" ht="13.5" x14ac:dyDescent="0.25">
      <c r="A23" s="160">
        <v>1995</v>
      </c>
      <c r="B23" s="160">
        <v>412</v>
      </c>
      <c r="C23" s="160">
        <v>402</v>
      </c>
      <c r="D23" s="161">
        <v>215</v>
      </c>
      <c r="E23" s="162">
        <v>278.75</v>
      </c>
      <c r="F23" s="99" t="s">
        <v>181</v>
      </c>
      <c r="G23" s="162">
        <f t="shared" si="0"/>
        <v>-133.25</v>
      </c>
      <c r="H23" s="144"/>
      <c r="I23" s="79"/>
    </row>
    <row r="24" spans="1:9" ht="13.5" x14ac:dyDescent="0.25">
      <c r="A24" s="160">
        <v>1996</v>
      </c>
      <c r="B24" s="160">
        <v>412</v>
      </c>
      <c r="C24" s="160">
        <v>402</v>
      </c>
      <c r="D24" s="161">
        <v>222</v>
      </c>
      <c r="E24" s="162">
        <v>248</v>
      </c>
      <c r="F24" s="99" t="s">
        <v>182</v>
      </c>
      <c r="G24" s="162">
        <f t="shared" si="0"/>
        <v>-164</v>
      </c>
      <c r="H24" s="144"/>
      <c r="I24" s="79"/>
    </row>
    <row r="25" spans="1:9" ht="13.5" x14ac:dyDescent="0.25">
      <c r="A25" s="160">
        <v>1997</v>
      </c>
      <c r="B25" s="160">
        <v>412</v>
      </c>
      <c r="C25" s="160">
        <v>402</v>
      </c>
      <c r="D25" s="161">
        <v>261</v>
      </c>
      <c r="E25" s="162">
        <v>235.75</v>
      </c>
      <c r="F25" s="99" t="s">
        <v>183</v>
      </c>
      <c r="G25" s="162">
        <f t="shared" si="0"/>
        <v>-176.25</v>
      </c>
      <c r="H25" s="144"/>
      <c r="I25" s="79"/>
    </row>
    <row r="26" spans="1:9" ht="13.5" x14ac:dyDescent="0.25">
      <c r="A26" s="160">
        <v>1998</v>
      </c>
      <c r="B26" s="160">
        <v>412</v>
      </c>
      <c r="C26" s="160">
        <v>402</v>
      </c>
      <c r="D26" s="161">
        <v>269</v>
      </c>
      <c r="E26" s="162">
        <v>241.75</v>
      </c>
      <c r="F26" s="99" t="s">
        <v>184</v>
      </c>
      <c r="G26" s="162">
        <f t="shared" si="0"/>
        <v>-170.25</v>
      </c>
      <c r="H26" s="144"/>
      <c r="I26" s="79"/>
    </row>
    <row r="27" spans="1:9" ht="13.5" x14ac:dyDescent="0.25">
      <c r="A27" s="160">
        <v>1999</v>
      </c>
      <c r="B27" s="160">
        <v>412</v>
      </c>
      <c r="C27" s="160">
        <v>402</v>
      </c>
      <c r="D27" s="161">
        <v>247</v>
      </c>
      <c r="E27" s="162">
        <v>249.75</v>
      </c>
      <c r="F27" s="99" t="s">
        <v>185</v>
      </c>
      <c r="G27" s="162">
        <f t="shared" si="0"/>
        <v>-162.25</v>
      </c>
      <c r="H27" s="144"/>
      <c r="I27" s="79"/>
    </row>
    <row r="28" spans="1:9" ht="13.5" x14ac:dyDescent="0.25">
      <c r="A28" s="160">
        <v>2000</v>
      </c>
      <c r="B28" s="160">
        <v>412</v>
      </c>
      <c r="C28" s="160">
        <v>402</v>
      </c>
      <c r="D28" s="161">
        <v>223</v>
      </c>
      <c r="E28" s="162">
        <v>250</v>
      </c>
      <c r="F28" s="99" t="s">
        <v>186</v>
      </c>
      <c r="G28" s="162">
        <f t="shared" si="0"/>
        <v>-162</v>
      </c>
      <c r="H28" s="144"/>
      <c r="I28" s="79"/>
    </row>
    <row r="29" spans="1:9" ht="13.5" x14ac:dyDescent="0.25">
      <c r="A29" s="160">
        <v>2001</v>
      </c>
      <c r="B29" s="160">
        <v>412</v>
      </c>
      <c r="C29" s="160">
        <v>402</v>
      </c>
      <c r="D29" s="161">
        <v>185</v>
      </c>
      <c r="E29" s="162">
        <v>231</v>
      </c>
      <c r="F29" s="99" t="s">
        <v>187</v>
      </c>
      <c r="G29" s="162">
        <f t="shared" si="0"/>
        <v>-181</v>
      </c>
      <c r="H29" s="144"/>
      <c r="I29" s="79"/>
    </row>
    <row r="30" spans="1:9" ht="13.5" x14ac:dyDescent="0.25">
      <c r="A30" s="92">
        <v>2002</v>
      </c>
      <c r="B30" s="160">
        <v>412</v>
      </c>
      <c r="C30" s="160">
        <v>402</v>
      </c>
      <c r="D30" s="162">
        <v>132.80000000000001</v>
      </c>
      <c r="E30" s="162">
        <v>196.95</v>
      </c>
      <c r="F30" s="99" t="s">
        <v>188</v>
      </c>
      <c r="G30" s="162">
        <f t="shared" si="0"/>
        <v>-215.05</v>
      </c>
      <c r="H30" s="144"/>
      <c r="I30" s="79"/>
    </row>
    <row r="31" spans="1:9" ht="13.5" x14ac:dyDescent="0.25">
      <c r="A31" s="92">
        <v>2005</v>
      </c>
      <c r="B31" s="160">
        <v>412</v>
      </c>
      <c r="C31" s="160">
        <v>402</v>
      </c>
      <c r="D31" s="162">
        <v>126.5</v>
      </c>
      <c r="E31" s="162">
        <v>129.65</v>
      </c>
      <c r="F31" s="90" t="s">
        <v>189</v>
      </c>
      <c r="G31" s="162">
        <f t="shared" si="0"/>
        <v>-282.35000000000002</v>
      </c>
      <c r="H31" s="144"/>
      <c r="I31" s="79"/>
    </row>
    <row r="32" spans="1:9" ht="13.5" x14ac:dyDescent="0.25">
      <c r="A32" s="92">
        <v>2008</v>
      </c>
      <c r="B32" s="160">
        <v>412</v>
      </c>
      <c r="C32" s="160">
        <v>402</v>
      </c>
      <c r="D32" s="162">
        <v>78.7</v>
      </c>
      <c r="E32" s="162">
        <v>102.6</v>
      </c>
      <c r="F32" s="90" t="s">
        <v>190</v>
      </c>
      <c r="G32" s="162">
        <f t="shared" si="0"/>
        <v>-309.39999999999998</v>
      </c>
      <c r="H32" s="144"/>
      <c r="I32" s="79"/>
    </row>
    <row r="33" spans="1:11" ht="13.5" x14ac:dyDescent="0.25">
      <c r="A33" s="92">
        <v>2011</v>
      </c>
      <c r="B33" s="160">
        <v>412</v>
      </c>
      <c r="C33" s="160">
        <v>402</v>
      </c>
      <c r="D33" s="162">
        <v>51.7</v>
      </c>
      <c r="E33" s="162">
        <v>97.5</v>
      </c>
      <c r="F33" s="90" t="s">
        <v>213</v>
      </c>
      <c r="G33" s="162">
        <f t="shared" si="0"/>
        <v>-314.5</v>
      </c>
      <c r="H33" s="144"/>
      <c r="I33" s="79"/>
    </row>
    <row r="34" spans="1:11" x14ac:dyDescent="0.2">
      <c r="A34" s="165"/>
      <c r="B34" s="165"/>
      <c r="C34" s="165"/>
      <c r="D34" s="165"/>
      <c r="E34" s="165"/>
      <c r="F34" s="165"/>
      <c r="G34" s="165"/>
      <c r="H34" s="79"/>
      <c r="I34" s="79"/>
    </row>
    <row r="35" spans="1:11" x14ac:dyDescent="0.2">
      <c r="A35" s="79"/>
      <c r="B35" s="79"/>
      <c r="C35" s="79"/>
      <c r="D35" s="79"/>
      <c r="E35" s="79"/>
      <c r="F35" s="79"/>
      <c r="G35" s="79"/>
      <c r="H35" s="79"/>
      <c r="I35" s="79"/>
    </row>
    <row r="36" spans="1:11" x14ac:dyDescent="0.2">
      <c r="A36" s="79"/>
      <c r="B36" s="79"/>
      <c r="C36" s="79"/>
      <c r="D36" s="79"/>
      <c r="E36" s="79"/>
      <c r="F36" s="79"/>
      <c r="G36" s="79"/>
      <c r="H36" s="79"/>
      <c r="I36" s="79"/>
    </row>
    <row r="37" spans="1:11" x14ac:dyDescent="0.2">
      <c r="A37" s="79"/>
      <c r="B37" s="79"/>
      <c r="C37" s="79"/>
      <c r="D37" s="79"/>
      <c r="E37" s="79"/>
      <c r="F37" s="79"/>
      <c r="G37" s="79"/>
      <c r="H37" s="79"/>
      <c r="I37" s="79"/>
      <c r="K37" s="6"/>
    </row>
    <row r="51" spans="5:16" x14ac:dyDescent="0.2">
      <c r="E51" s="83">
        <v>1.21</v>
      </c>
      <c r="P51" s="83">
        <v>1.22</v>
      </c>
    </row>
  </sheetData>
  <pageMargins left="0.7" right="0.45" top="0.5" bottom="0.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showGridLines="0" workbookViewId="0">
      <selection activeCell="K20" sqref="K20"/>
    </sheetView>
  </sheetViews>
  <sheetFormatPr defaultColWidth="8.85546875" defaultRowHeight="15.6" customHeight="1" x14ac:dyDescent="0.2"/>
  <cols>
    <col min="1" max="1" width="18.85546875" style="4" customWidth="1"/>
    <col min="2" max="8" width="8.85546875" style="4"/>
    <col min="9" max="9" width="7.140625" style="4" customWidth="1"/>
    <col min="10" max="16384" width="8.85546875" style="4"/>
  </cols>
  <sheetData>
    <row r="1" spans="1:8" ht="15.6" customHeight="1" x14ac:dyDescent="0.3">
      <c r="A1" s="151" t="s">
        <v>301</v>
      </c>
      <c r="B1" s="92"/>
      <c r="C1" s="92"/>
      <c r="D1" s="92"/>
      <c r="E1" s="92"/>
      <c r="F1" s="92"/>
      <c r="G1" s="92"/>
      <c r="H1" s="92"/>
    </row>
    <row r="2" spans="1:8" ht="16.5" x14ac:dyDescent="0.3">
      <c r="A2" s="151" t="s">
        <v>302</v>
      </c>
      <c r="B2" s="92"/>
      <c r="C2" s="92"/>
      <c r="D2" s="92"/>
      <c r="E2" s="92"/>
      <c r="F2" s="92"/>
      <c r="G2" s="92"/>
      <c r="H2" s="92"/>
    </row>
    <row r="3" spans="1:8" ht="16.5" x14ac:dyDescent="0.3">
      <c r="A3" s="151"/>
      <c r="B3" s="92"/>
      <c r="C3" s="92"/>
      <c r="D3" s="92"/>
      <c r="E3" s="92"/>
      <c r="F3" s="92"/>
      <c r="G3" s="92"/>
      <c r="H3" s="92"/>
    </row>
    <row r="4" spans="1:8" s="53" customFormat="1" ht="12.75" x14ac:dyDescent="0.25">
      <c r="A4" s="152"/>
      <c r="B4" s="152" t="s">
        <v>1</v>
      </c>
      <c r="C4" s="152" t="s">
        <v>0</v>
      </c>
      <c r="D4" s="152" t="s">
        <v>4</v>
      </c>
      <c r="E4" s="152" t="s">
        <v>1</v>
      </c>
      <c r="F4" s="152" t="s">
        <v>0</v>
      </c>
      <c r="G4" s="152" t="s">
        <v>1</v>
      </c>
      <c r="H4" s="152" t="s">
        <v>0</v>
      </c>
    </row>
    <row r="5" spans="1:8" ht="13.9" customHeight="1" x14ac:dyDescent="0.25">
      <c r="A5" s="153" t="s">
        <v>253</v>
      </c>
      <c r="B5" s="152" t="s">
        <v>10</v>
      </c>
      <c r="C5" s="152" t="s">
        <v>10</v>
      </c>
      <c r="D5" s="152" t="s">
        <v>10</v>
      </c>
      <c r="E5" s="152" t="s">
        <v>255</v>
      </c>
      <c r="F5" s="152" t="s">
        <v>255</v>
      </c>
      <c r="G5" s="152" t="s">
        <v>8</v>
      </c>
      <c r="H5" s="152" t="s">
        <v>8</v>
      </c>
    </row>
    <row r="6" spans="1:8" ht="24.6" customHeight="1" x14ac:dyDescent="0.25">
      <c r="A6" s="154" t="s">
        <v>258</v>
      </c>
      <c r="B6" s="155">
        <v>484.90793000000002</v>
      </c>
      <c r="C6" s="155">
        <v>2.6699043478260869</v>
      </c>
      <c r="D6" s="155">
        <v>0.1111111111111111</v>
      </c>
      <c r="E6" s="155">
        <v>170.322531</v>
      </c>
      <c r="F6" s="155">
        <v>0.684813043478261</v>
      </c>
      <c r="G6" s="155">
        <v>3378.392151</v>
      </c>
      <c r="H6" s="155">
        <v>22.678480652173914</v>
      </c>
    </row>
    <row r="7" spans="1:8" ht="15.6" customHeight="1" x14ac:dyDescent="0.25">
      <c r="A7" s="154" t="s">
        <v>260</v>
      </c>
      <c r="B7" s="155">
        <v>1359.1361999999999</v>
      </c>
      <c r="C7" s="155">
        <v>8.2952576086956515</v>
      </c>
      <c r="D7" s="155">
        <v>0.24444444444444444</v>
      </c>
      <c r="E7" s="155">
        <v>61.365039160000002</v>
      </c>
      <c r="F7" s="155">
        <v>0.27103478260869568</v>
      </c>
      <c r="G7" s="155">
        <v>7760.2040545</v>
      </c>
      <c r="H7" s="155">
        <v>51.262872826086955</v>
      </c>
    </row>
    <row r="8" spans="1:8" ht="15.6" customHeight="1" x14ac:dyDescent="0.25">
      <c r="A8" s="154" t="s">
        <v>262</v>
      </c>
      <c r="B8" s="155">
        <v>765.52345000000003</v>
      </c>
      <c r="C8" s="155">
        <v>4.586848913043478</v>
      </c>
      <c r="D8" s="155">
        <v>0.24444444444444444</v>
      </c>
      <c r="E8" s="155">
        <v>73.839344999999994</v>
      </c>
      <c r="F8" s="155">
        <v>0.31000543478260867</v>
      </c>
      <c r="G8" s="155">
        <v>5157.5355749999999</v>
      </c>
      <c r="H8" s="155">
        <v>35.563796086956522</v>
      </c>
    </row>
    <row r="9" spans="1:8" ht="15.6" customHeight="1" x14ac:dyDescent="0.25">
      <c r="A9" s="154" t="s">
        <v>264</v>
      </c>
      <c r="B9" s="155">
        <v>117.42753999999999</v>
      </c>
      <c r="C9" s="155">
        <v>0.61485108695652169</v>
      </c>
      <c r="D9" s="155">
        <v>0.24444444444444444</v>
      </c>
      <c r="E9" s="155">
        <v>48.275759999999998</v>
      </c>
      <c r="F9" s="155">
        <v>0.19043369565217391</v>
      </c>
      <c r="G9" s="155">
        <v>540.62013920000004</v>
      </c>
      <c r="H9" s="155">
        <v>3.3126323804347826</v>
      </c>
    </row>
    <row r="10" spans="1:8" ht="15.6" customHeight="1" x14ac:dyDescent="0.25">
      <c r="A10" s="154" t="s">
        <v>266</v>
      </c>
      <c r="B10" s="155">
        <v>681.31704999999999</v>
      </c>
      <c r="C10" s="155">
        <v>4.1782304347826082</v>
      </c>
      <c r="D10" s="155">
        <v>0.24444444444444444</v>
      </c>
      <c r="E10" s="155">
        <v>38.849116500000001</v>
      </c>
      <c r="F10" s="155">
        <v>0.1671141304347826</v>
      </c>
      <c r="G10" s="155">
        <v>4730.7632880000001</v>
      </c>
      <c r="H10" s="155">
        <v>33.357870217391309</v>
      </c>
    </row>
    <row r="11" spans="1:8" ht="15.6" customHeight="1" x14ac:dyDescent="0.25">
      <c r="A11" s="154" t="s">
        <v>268</v>
      </c>
      <c r="B11" s="155">
        <v>1217.1866</v>
      </c>
      <c r="C11" s="155">
        <v>7.4092260869565223</v>
      </c>
      <c r="D11" s="155">
        <v>0.24444444444444444</v>
      </c>
      <c r="E11" s="155">
        <v>63.098098</v>
      </c>
      <c r="F11" s="155">
        <v>0.27930543478260872</v>
      </c>
      <c r="G11" s="155">
        <v>7407.1075588000003</v>
      </c>
      <c r="H11" s="155">
        <v>49.586401521739134</v>
      </c>
    </row>
    <row r="12" spans="1:8" ht="15.6" customHeight="1" x14ac:dyDescent="0.25">
      <c r="A12" s="154" t="s">
        <v>270</v>
      </c>
      <c r="B12" s="155">
        <v>979.32230000000004</v>
      </c>
      <c r="C12" s="155">
        <v>6.0145347826086963</v>
      </c>
      <c r="D12" s="155">
        <v>0.24444444444444444</v>
      </c>
      <c r="E12" s="155">
        <v>52.281972000000003</v>
      </c>
      <c r="F12" s="155">
        <v>0.22929239130434786</v>
      </c>
      <c r="G12" s="155">
        <v>6353.2652308999996</v>
      </c>
      <c r="H12" s="155">
        <v>43.565135326086953</v>
      </c>
    </row>
    <row r="13" spans="1:8" ht="15.6" customHeight="1" x14ac:dyDescent="0.25">
      <c r="A13" s="154" t="s">
        <v>272</v>
      </c>
      <c r="B13" s="155">
        <v>941.61715000000004</v>
      </c>
      <c r="C13" s="155">
        <v>5.790114130434783</v>
      </c>
      <c r="D13" s="155">
        <v>0.24444444444444444</v>
      </c>
      <c r="E13" s="155">
        <v>63.666173999999998</v>
      </c>
      <c r="F13" s="155">
        <v>0.28127282608695653</v>
      </c>
      <c r="G13" s="155">
        <v>5273.1087736999998</v>
      </c>
      <c r="H13" s="155">
        <v>35.301927934782611</v>
      </c>
    </row>
    <row r="14" spans="1:8" ht="15.6" customHeight="1" x14ac:dyDescent="0.25">
      <c r="A14" s="154" t="s">
        <v>274</v>
      </c>
      <c r="B14" s="155">
        <v>1196.8063099999999</v>
      </c>
      <c r="C14" s="155">
        <v>7.4040793478260865</v>
      </c>
      <c r="D14" s="155">
        <v>0.24444444444444444</v>
      </c>
      <c r="E14" s="155">
        <v>63.53186384</v>
      </c>
      <c r="F14" s="155">
        <v>0.27811739130434787</v>
      </c>
      <c r="G14" s="155">
        <v>8346.3262364999991</v>
      </c>
      <c r="H14" s="155">
        <v>58.563551195652174</v>
      </c>
    </row>
    <row r="15" spans="1:8" ht="15.6" customHeight="1" x14ac:dyDescent="0.25">
      <c r="A15" s="154" t="s">
        <v>276</v>
      </c>
      <c r="B15" s="155">
        <v>47.740389999999998</v>
      </c>
      <c r="C15" s="155">
        <v>0.22975326086956524</v>
      </c>
      <c r="D15" s="155">
        <v>0.24444444444444444</v>
      </c>
      <c r="E15" s="155">
        <v>20.8294262</v>
      </c>
      <c r="F15" s="155">
        <v>7.7831521739130438E-2</v>
      </c>
      <c r="G15" s="155">
        <v>181.6738532</v>
      </c>
      <c r="H15" s="155">
        <v>0.9949340760869565</v>
      </c>
    </row>
    <row r="16" spans="1:8" ht="15.6" customHeight="1" x14ac:dyDescent="0.25">
      <c r="A16" s="154" t="s">
        <v>278</v>
      </c>
      <c r="B16" s="155">
        <v>604.56377999999995</v>
      </c>
      <c r="C16" s="155">
        <v>3.6803336956521737</v>
      </c>
      <c r="D16" s="155">
        <v>0.24444444444444444</v>
      </c>
      <c r="E16" s="155">
        <v>35.026911699999999</v>
      </c>
      <c r="F16" s="155">
        <v>0.15173478260869566</v>
      </c>
      <c r="G16" s="155">
        <v>3937.0516385000001</v>
      </c>
      <c r="H16" s="155">
        <v>27.291553804347824</v>
      </c>
    </row>
    <row r="17" spans="1:8" ht="15.6" customHeight="1" x14ac:dyDescent="0.25">
      <c r="A17" s="154" t="s">
        <v>280</v>
      </c>
      <c r="B17" s="155">
        <v>946.18289000000004</v>
      </c>
      <c r="C17" s="155">
        <v>5.5843217391304352</v>
      </c>
      <c r="D17" s="155">
        <v>0.24444444444444444</v>
      </c>
      <c r="E17" s="155">
        <v>124.19493799999999</v>
      </c>
      <c r="F17" s="155">
        <v>0.51889021739130425</v>
      </c>
      <c r="G17" s="155">
        <v>6579.5152870000002</v>
      </c>
      <c r="H17" s="155">
        <v>45.021650326086956</v>
      </c>
    </row>
    <row r="18" spans="1:8" ht="15.6" customHeight="1" x14ac:dyDescent="0.25">
      <c r="A18" s="154" t="s">
        <v>282</v>
      </c>
      <c r="B18" s="155">
        <v>115.888676</v>
      </c>
      <c r="C18" s="155">
        <v>0.71274673913043474</v>
      </c>
      <c r="D18" s="155">
        <v>0.24444444444444444</v>
      </c>
      <c r="E18" s="155">
        <v>19.990921182000001</v>
      </c>
      <c r="F18" s="155">
        <v>8.7440217391304337E-2</v>
      </c>
      <c r="G18" s="155">
        <v>622.22368496000001</v>
      </c>
      <c r="H18" s="155">
        <v>4.3067406521739136</v>
      </c>
    </row>
    <row r="19" spans="1:8" ht="15.6" customHeight="1" x14ac:dyDescent="0.25">
      <c r="A19" s="154" t="s">
        <v>284</v>
      </c>
      <c r="B19" s="155">
        <v>2160.3973000000001</v>
      </c>
      <c r="C19" s="155">
        <v>13.280845652173912</v>
      </c>
      <c r="D19" s="155">
        <v>0.24444444444444444</v>
      </c>
      <c r="E19" s="155">
        <v>104.18993227999999</v>
      </c>
      <c r="F19" s="155">
        <v>0.45396413043478256</v>
      </c>
      <c r="G19" s="155">
        <v>16903.907725000001</v>
      </c>
      <c r="H19" s="155">
        <v>118.15848695652174</v>
      </c>
    </row>
    <row r="20" spans="1:8" s="1" customFormat="1" ht="15.6" customHeight="1" x14ac:dyDescent="0.25">
      <c r="A20" s="156" t="s">
        <v>201</v>
      </c>
      <c r="B20" s="157">
        <v>11618.017566</v>
      </c>
      <c r="C20" s="157">
        <v>70.451047826086949</v>
      </c>
      <c r="D20" s="157">
        <v>3.2888888888888888</v>
      </c>
      <c r="E20" s="157">
        <v>939.46202886000003</v>
      </c>
      <c r="F20" s="157">
        <v>3.9812500000000006</v>
      </c>
      <c r="G20" s="157">
        <v>77171.695196000001</v>
      </c>
      <c r="H20" s="157">
        <v>528.96603395652176</v>
      </c>
    </row>
    <row r="21" spans="1:8" ht="12.75" x14ac:dyDescent="0.25">
      <c r="A21" s="92"/>
      <c r="B21" s="92"/>
      <c r="C21" s="92"/>
      <c r="D21" s="92"/>
      <c r="E21" s="92"/>
      <c r="F21" s="92"/>
      <c r="G21" s="92"/>
      <c r="H21" s="92"/>
    </row>
    <row r="22" spans="1:8" ht="12.75" x14ac:dyDescent="0.25">
      <c r="A22" s="93" t="s">
        <v>286</v>
      </c>
      <c r="B22" s="92"/>
      <c r="C22" s="92" t="s">
        <v>285</v>
      </c>
      <c r="D22" s="92"/>
      <c r="E22" s="92"/>
      <c r="F22" s="92"/>
      <c r="G22" s="92"/>
      <c r="H22" s="92"/>
    </row>
    <row r="34" spans="4:4" ht="15.6" customHeight="1" x14ac:dyDescent="0.2">
      <c r="D34" s="1">
        <v>1.23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showGridLines="0" zoomScaleNormal="100" workbookViewId="0"/>
  </sheetViews>
  <sheetFormatPr defaultColWidth="8.85546875" defaultRowHeight="11.25" x14ac:dyDescent="0.2"/>
  <cols>
    <col min="1" max="1" width="12.28515625" style="4" customWidth="1"/>
    <col min="2" max="2" width="12" style="4" customWidth="1"/>
    <col min="3" max="9" width="8.85546875" style="4"/>
    <col min="10" max="11" width="7.140625" style="4" customWidth="1"/>
    <col min="12" max="16384" width="8.85546875" style="4"/>
  </cols>
  <sheetData>
    <row r="1" spans="1:10" ht="14.45" customHeight="1" x14ac:dyDescent="0.25">
      <c r="A1" s="2" t="s">
        <v>322</v>
      </c>
    </row>
    <row r="2" spans="1:10" ht="14.45" customHeight="1" x14ac:dyDescent="0.25">
      <c r="A2" s="2" t="s">
        <v>300</v>
      </c>
      <c r="B2" s="2"/>
    </row>
    <row r="3" spans="1:10" ht="15" customHeight="1" x14ac:dyDescent="0.2">
      <c r="A3" s="6" t="s">
        <v>286</v>
      </c>
      <c r="C3" s="8"/>
      <c r="E3" s="4" t="s">
        <v>285</v>
      </c>
    </row>
    <row r="4" spans="1:10" s="3" customFormat="1" ht="20.45" customHeight="1" x14ac:dyDescent="0.2">
      <c r="A4" s="68"/>
      <c r="B4" s="68"/>
      <c r="C4" s="68"/>
      <c r="D4" s="68" t="s">
        <v>251</v>
      </c>
      <c r="E4" s="68" t="s">
        <v>0</v>
      </c>
      <c r="F4" s="68" t="s">
        <v>4</v>
      </c>
      <c r="G4" s="68" t="s">
        <v>251</v>
      </c>
      <c r="H4" s="69" t="s">
        <v>0</v>
      </c>
      <c r="I4" s="69" t="s">
        <v>251</v>
      </c>
      <c r="J4" s="74" t="s">
        <v>0</v>
      </c>
    </row>
    <row r="5" spans="1:10" x14ac:dyDescent="0.2">
      <c r="A5" s="54" t="s">
        <v>252</v>
      </c>
      <c r="B5" s="54" t="s">
        <v>253</v>
      </c>
      <c r="C5" s="54" t="s">
        <v>254</v>
      </c>
      <c r="D5" s="55" t="s">
        <v>10</v>
      </c>
      <c r="E5" s="56" t="s">
        <v>10</v>
      </c>
      <c r="F5" s="56" t="s">
        <v>10</v>
      </c>
      <c r="G5" s="57" t="s">
        <v>255</v>
      </c>
      <c r="H5" s="57" t="s">
        <v>255</v>
      </c>
      <c r="I5" s="57" t="s">
        <v>8</v>
      </c>
      <c r="J5" s="75" t="s">
        <v>8</v>
      </c>
    </row>
    <row r="6" spans="1:10" x14ac:dyDescent="0.2">
      <c r="A6" s="54" t="s">
        <v>256</v>
      </c>
      <c r="B6" s="54" t="s">
        <v>257</v>
      </c>
      <c r="C6" s="54">
        <v>1</v>
      </c>
      <c r="D6" s="58">
        <v>5.6621300000000003</v>
      </c>
      <c r="E6" s="59"/>
      <c r="F6" s="59"/>
      <c r="G6" s="59">
        <v>6.4335810000000002</v>
      </c>
      <c r="H6" s="59"/>
      <c r="I6" s="59">
        <v>20.943601999999998</v>
      </c>
      <c r="J6" s="60"/>
    </row>
    <row r="7" spans="1:10" x14ac:dyDescent="0.2">
      <c r="A7" s="61"/>
      <c r="B7" s="61"/>
      <c r="C7" s="62">
        <v>2</v>
      </c>
      <c r="D7" s="63">
        <v>5.6226000000000003</v>
      </c>
      <c r="E7" s="64"/>
      <c r="F7" s="64"/>
      <c r="G7" s="65">
        <v>6.3725899999999998</v>
      </c>
      <c r="H7" s="65"/>
      <c r="I7" s="65">
        <v>21.461942000000001</v>
      </c>
      <c r="J7" s="60"/>
    </row>
    <row r="8" spans="1:10" x14ac:dyDescent="0.2">
      <c r="A8" s="61"/>
      <c r="B8" s="61"/>
      <c r="C8" s="62">
        <v>3</v>
      </c>
      <c r="D8" s="63">
        <v>8.6113999999999997</v>
      </c>
      <c r="E8" s="64"/>
      <c r="F8" s="64"/>
      <c r="G8" s="65">
        <v>9.1699599999999997</v>
      </c>
      <c r="H8" s="65"/>
      <c r="I8" s="65">
        <v>34.741427999999999</v>
      </c>
      <c r="J8" s="60"/>
    </row>
    <row r="9" spans="1:10" x14ac:dyDescent="0.2">
      <c r="A9" s="61"/>
      <c r="B9" s="61"/>
      <c r="C9" s="62">
        <v>4</v>
      </c>
      <c r="D9" s="63">
        <v>26.1952</v>
      </c>
      <c r="E9" s="64"/>
      <c r="F9" s="64"/>
      <c r="G9" s="65">
        <v>12.549200000000001</v>
      </c>
      <c r="H9" s="65"/>
      <c r="I9" s="65">
        <v>125.37088</v>
      </c>
      <c r="J9" s="60"/>
    </row>
    <row r="10" spans="1:10" x14ac:dyDescent="0.2">
      <c r="A10" s="61"/>
      <c r="B10" s="61"/>
      <c r="C10" s="62">
        <v>5</v>
      </c>
      <c r="D10" s="63">
        <v>40.357799999999997</v>
      </c>
      <c r="E10" s="64"/>
      <c r="F10" s="64"/>
      <c r="G10" s="65">
        <v>14.9558</v>
      </c>
      <c r="H10" s="65"/>
      <c r="I10" s="65">
        <v>260.64868000000001</v>
      </c>
      <c r="J10" s="60"/>
    </row>
    <row r="11" spans="1:10" x14ac:dyDescent="0.2">
      <c r="A11" s="61"/>
      <c r="B11" s="61"/>
      <c r="C11" s="62">
        <v>6</v>
      </c>
      <c r="D11" s="63">
        <v>62.4039</v>
      </c>
      <c r="E11" s="64"/>
      <c r="F11" s="64"/>
      <c r="G11" s="65">
        <v>18.0122</v>
      </c>
      <c r="H11" s="65"/>
      <c r="I11" s="65">
        <v>508.38954999999999</v>
      </c>
      <c r="J11" s="60"/>
    </row>
    <row r="12" spans="1:10" x14ac:dyDescent="0.2">
      <c r="A12" s="61"/>
      <c r="B12" s="61"/>
      <c r="C12" s="62">
        <v>7</v>
      </c>
      <c r="D12" s="63">
        <v>94.3446</v>
      </c>
      <c r="E12" s="64"/>
      <c r="F12" s="64"/>
      <c r="G12" s="65">
        <v>22.8081</v>
      </c>
      <c r="H12" s="65"/>
      <c r="I12" s="65">
        <v>871.81717000000003</v>
      </c>
      <c r="J12" s="60"/>
    </row>
    <row r="13" spans="1:10" x14ac:dyDescent="0.2">
      <c r="A13" s="61"/>
      <c r="B13" s="61"/>
      <c r="C13" s="62">
        <v>8</v>
      </c>
      <c r="D13" s="63">
        <v>88.8827</v>
      </c>
      <c r="E13" s="64"/>
      <c r="F13" s="64"/>
      <c r="G13" s="65">
        <v>22.182500000000001</v>
      </c>
      <c r="H13" s="65"/>
      <c r="I13" s="65">
        <v>706.21349999999995</v>
      </c>
      <c r="J13" s="60"/>
    </row>
    <row r="14" spans="1:10" x14ac:dyDescent="0.2">
      <c r="A14" s="61"/>
      <c r="B14" s="61"/>
      <c r="C14" s="62">
        <v>9</v>
      </c>
      <c r="D14" s="63">
        <v>66.302499999999995</v>
      </c>
      <c r="E14" s="64"/>
      <c r="F14" s="64"/>
      <c r="G14" s="65">
        <v>18.7363</v>
      </c>
      <c r="H14" s="65"/>
      <c r="I14" s="65">
        <v>436.94837999999999</v>
      </c>
      <c r="J14" s="60"/>
    </row>
    <row r="15" spans="1:10" x14ac:dyDescent="0.2">
      <c r="A15" s="61"/>
      <c r="B15" s="61"/>
      <c r="C15" s="62">
        <v>10</v>
      </c>
      <c r="D15" s="63">
        <v>48.2652</v>
      </c>
      <c r="E15" s="64"/>
      <c r="F15" s="64"/>
      <c r="G15" s="65">
        <v>16.0168</v>
      </c>
      <c r="H15" s="65"/>
      <c r="I15" s="65">
        <v>245.04212200000001</v>
      </c>
      <c r="J15" s="60"/>
    </row>
    <row r="16" spans="1:10" x14ac:dyDescent="0.2">
      <c r="A16" s="61"/>
      <c r="B16" s="61"/>
      <c r="C16" s="62">
        <v>11</v>
      </c>
      <c r="D16" s="63">
        <v>23.7715</v>
      </c>
      <c r="E16" s="64"/>
      <c r="F16" s="64"/>
      <c r="G16" s="65">
        <v>12.4466</v>
      </c>
      <c r="H16" s="65"/>
      <c r="I16" s="65">
        <v>93.932111000000006</v>
      </c>
      <c r="J16" s="60"/>
    </row>
    <row r="17" spans="1:10" x14ac:dyDescent="0.2">
      <c r="A17" s="61"/>
      <c r="B17" s="61"/>
      <c r="C17" s="62">
        <v>12</v>
      </c>
      <c r="D17" s="63">
        <v>14.4884</v>
      </c>
      <c r="E17" s="64"/>
      <c r="F17" s="64"/>
      <c r="G17" s="65">
        <v>10.6389</v>
      </c>
      <c r="H17" s="65"/>
      <c r="I17" s="65">
        <v>52.882786000000003</v>
      </c>
      <c r="J17" s="60"/>
    </row>
    <row r="18" spans="1:10" x14ac:dyDescent="0.2">
      <c r="A18" s="61"/>
      <c r="B18" s="54" t="s">
        <v>258</v>
      </c>
      <c r="C18" s="66"/>
      <c r="D18" s="58">
        <v>484.90793000000002</v>
      </c>
      <c r="E18" s="59">
        <v>2.6699043478260869</v>
      </c>
      <c r="F18" s="59">
        <v>0.1111111111111111</v>
      </c>
      <c r="G18" s="59">
        <v>170.322531</v>
      </c>
      <c r="H18" s="59">
        <v>0.684813043478261</v>
      </c>
      <c r="I18" s="59">
        <v>3378.392151</v>
      </c>
      <c r="J18" s="59">
        <v>22.678480652173914</v>
      </c>
    </row>
    <row r="19" spans="1:10" x14ac:dyDescent="0.2">
      <c r="A19" s="61"/>
      <c r="B19" s="54" t="s">
        <v>259</v>
      </c>
      <c r="C19" s="54">
        <v>1</v>
      </c>
      <c r="D19" s="58">
        <v>8.2653999999999996</v>
      </c>
      <c r="E19" s="59"/>
      <c r="F19" s="59"/>
      <c r="G19" s="59">
        <v>0.67954387000000005</v>
      </c>
      <c r="H19" s="59"/>
      <c r="I19" s="59">
        <v>37.978203899999997</v>
      </c>
      <c r="J19" s="60"/>
    </row>
    <row r="20" spans="1:10" x14ac:dyDescent="0.2">
      <c r="A20" s="61"/>
      <c r="B20" s="61"/>
      <c r="C20" s="62">
        <v>2</v>
      </c>
      <c r="D20" s="63">
        <v>9.1455000000000002</v>
      </c>
      <c r="E20" s="64"/>
      <c r="F20" s="64"/>
      <c r="G20" s="65">
        <v>1.1552593900000001</v>
      </c>
      <c r="H20" s="65"/>
      <c r="I20" s="65">
        <v>42.317555599999999</v>
      </c>
      <c r="J20" s="60"/>
    </row>
    <row r="21" spans="1:10" x14ac:dyDescent="0.2">
      <c r="A21" s="61"/>
      <c r="B21" s="61"/>
      <c r="C21" s="62">
        <v>3</v>
      </c>
      <c r="D21" s="63">
        <v>15.109</v>
      </c>
      <c r="E21" s="64"/>
      <c r="F21" s="64"/>
      <c r="G21" s="65">
        <v>2.5599799999999999</v>
      </c>
      <c r="H21" s="65"/>
      <c r="I21" s="65">
        <v>70.248520999999997</v>
      </c>
      <c r="J21" s="60"/>
    </row>
    <row r="22" spans="1:10" x14ac:dyDescent="0.2">
      <c r="A22" s="61"/>
      <c r="B22" s="61"/>
      <c r="C22" s="62">
        <v>4</v>
      </c>
      <c r="D22" s="63">
        <v>66.463300000000004</v>
      </c>
      <c r="E22" s="64"/>
      <c r="F22" s="64"/>
      <c r="G22" s="65">
        <v>6.4966999999999997</v>
      </c>
      <c r="H22" s="65"/>
      <c r="I22" s="65">
        <v>314.60730699999999</v>
      </c>
      <c r="J22" s="60"/>
    </row>
    <row r="23" spans="1:10" x14ac:dyDescent="0.2">
      <c r="A23" s="61"/>
      <c r="B23" s="61"/>
      <c r="C23" s="62">
        <v>5</v>
      </c>
      <c r="D23" s="63">
        <v>164.61609999999999</v>
      </c>
      <c r="E23" s="64"/>
      <c r="F23" s="64"/>
      <c r="G23" s="65">
        <v>7.6174999999999997</v>
      </c>
      <c r="H23" s="65"/>
      <c r="I23" s="65">
        <v>930.73117000000002</v>
      </c>
      <c r="J23" s="60"/>
    </row>
    <row r="24" spans="1:10" x14ac:dyDescent="0.2">
      <c r="A24" s="61"/>
      <c r="B24" s="61"/>
      <c r="C24" s="62">
        <v>6</v>
      </c>
      <c r="D24" s="63">
        <v>212.22579999999999</v>
      </c>
      <c r="E24" s="64"/>
      <c r="F24" s="64"/>
      <c r="G24" s="65">
        <v>7.8651999999999997</v>
      </c>
      <c r="H24" s="65"/>
      <c r="I24" s="65">
        <v>1276.7273</v>
      </c>
      <c r="J24" s="60"/>
    </row>
    <row r="25" spans="1:10" x14ac:dyDescent="0.2">
      <c r="A25" s="61"/>
      <c r="B25" s="61"/>
      <c r="C25" s="62">
        <v>7</v>
      </c>
      <c r="D25" s="63">
        <v>305.76089999999999</v>
      </c>
      <c r="E25" s="64"/>
      <c r="F25" s="64"/>
      <c r="G25" s="65">
        <v>9.0645000000000007</v>
      </c>
      <c r="H25" s="65"/>
      <c r="I25" s="65">
        <v>2009.4081000000001</v>
      </c>
      <c r="J25" s="60"/>
    </row>
    <row r="26" spans="1:10" x14ac:dyDescent="0.2">
      <c r="A26" s="61"/>
      <c r="B26" s="61"/>
      <c r="C26" s="62">
        <v>8</v>
      </c>
      <c r="D26" s="63">
        <v>245.17699999999999</v>
      </c>
      <c r="E26" s="64"/>
      <c r="F26" s="64"/>
      <c r="G26" s="65">
        <v>8.0054999999999996</v>
      </c>
      <c r="H26" s="65"/>
      <c r="I26" s="65">
        <v>1430.0489</v>
      </c>
      <c r="J26" s="60"/>
    </row>
    <row r="27" spans="1:10" x14ac:dyDescent="0.2">
      <c r="A27" s="61"/>
      <c r="B27" s="61"/>
      <c r="C27" s="62">
        <v>9</v>
      </c>
      <c r="D27" s="63">
        <v>189.47829999999999</v>
      </c>
      <c r="E27" s="64"/>
      <c r="F27" s="64"/>
      <c r="G27" s="65">
        <v>6.5151000000000003</v>
      </c>
      <c r="H27" s="65"/>
      <c r="I27" s="65">
        <v>993.22141999999997</v>
      </c>
      <c r="J27" s="60"/>
    </row>
    <row r="28" spans="1:10" x14ac:dyDescent="0.2">
      <c r="A28" s="61"/>
      <c r="B28" s="61"/>
      <c r="C28" s="62">
        <v>10</v>
      </c>
      <c r="D28" s="63">
        <v>101.41500000000001</v>
      </c>
      <c r="E28" s="64"/>
      <c r="F28" s="64"/>
      <c r="G28" s="65">
        <v>4.7955500000000004</v>
      </c>
      <c r="H28" s="65"/>
      <c r="I28" s="65">
        <v>462.60892799999999</v>
      </c>
      <c r="J28" s="60"/>
    </row>
    <row r="29" spans="1:10" x14ac:dyDescent="0.2">
      <c r="A29" s="61"/>
      <c r="B29" s="61"/>
      <c r="C29" s="62">
        <v>11</v>
      </c>
      <c r="D29" s="63">
        <v>25.171299999999999</v>
      </c>
      <c r="E29" s="64"/>
      <c r="F29" s="64"/>
      <c r="G29" s="65">
        <v>3.8468499999999999</v>
      </c>
      <c r="H29" s="65"/>
      <c r="I29" s="65">
        <v>117.338887</v>
      </c>
      <c r="J29" s="60"/>
    </row>
    <row r="30" spans="1:10" x14ac:dyDescent="0.2">
      <c r="A30" s="61"/>
      <c r="B30" s="61"/>
      <c r="C30" s="62">
        <v>12</v>
      </c>
      <c r="D30" s="63">
        <v>16.308599999999998</v>
      </c>
      <c r="E30" s="64"/>
      <c r="F30" s="64"/>
      <c r="G30" s="65">
        <v>2.7633559000000001</v>
      </c>
      <c r="H30" s="65"/>
      <c r="I30" s="65">
        <v>74.967761999999993</v>
      </c>
      <c r="J30" s="60"/>
    </row>
    <row r="31" spans="1:10" x14ac:dyDescent="0.2">
      <c r="A31" s="61"/>
      <c r="B31" s="54" t="s">
        <v>260</v>
      </c>
      <c r="C31" s="66"/>
      <c r="D31" s="58">
        <v>1359.1361999999999</v>
      </c>
      <c r="E31" s="59">
        <v>8.2952576086956515</v>
      </c>
      <c r="F31" s="59">
        <v>0.24444444444444444</v>
      </c>
      <c r="G31" s="59">
        <v>61.365039160000002</v>
      </c>
      <c r="H31" s="59">
        <v>0.27103478260869568</v>
      </c>
      <c r="I31" s="59">
        <v>7760.2040545</v>
      </c>
      <c r="J31" s="59">
        <v>51.262872826086955</v>
      </c>
    </row>
    <row r="32" spans="1:10" x14ac:dyDescent="0.2">
      <c r="A32" s="61"/>
      <c r="B32" s="54" t="s">
        <v>261</v>
      </c>
      <c r="C32" s="54">
        <v>1</v>
      </c>
      <c r="D32" s="58">
        <v>6.1605499999999997</v>
      </c>
      <c r="E32" s="59"/>
      <c r="F32" s="59"/>
      <c r="G32" s="59">
        <v>2.0191050000000001</v>
      </c>
      <c r="H32" s="59"/>
      <c r="I32" s="59">
        <v>23.728307000000001</v>
      </c>
      <c r="J32" s="60"/>
    </row>
    <row r="33" spans="1:10" x14ac:dyDescent="0.2">
      <c r="A33" s="61"/>
      <c r="B33" s="61"/>
      <c r="C33" s="62">
        <v>2</v>
      </c>
      <c r="D33" s="63">
        <v>6.5465999999999998</v>
      </c>
      <c r="E33" s="64"/>
      <c r="F33" s="64"/>
      <c r="G33" s="65">
        <v>2.19089</v>
      </c>
      <c r="H33" s="65"/>
      <c r="I33" s="65">
        <v>25.63411</v>
      </c>
      <c r="J33" s="60"/>
    </row>
    <row r="34" spans="1:10" x14ac:dyDescent="0.2">
      <c r="A34" s="61"/>
      <c r="B34" s="61"/>
      <c r="C34" s="62">
        <v>3</v>
      </c>
      <c r="D34" s="63">
        <v>10.8796</v>
      </c>
      <c r="E34" s="64"/>
      <c r="F34" s="64"/>
      <c r="G34" s="65">
        <v>3.8023699999999998</v>
      </c>
      <c r="H34" s="65"/>
      <c r="I34" s="65">
        <v>43.448106000000003</v>
      </c>
      <c r="J34" s="60"/>
    </row>
    <row r="35" spans="1:10" x14ac:dyDescent="0.2">
      <c r="A35" s="61"/>
      <c r="B35" s="61"/>
      <c r="C35" s="62">
        <v>4</v>
      </c>
      <c r="D35" s="63">
        <v>42.596800000000002</v>
      </c>
      <c r="E35" s="64"/>
      <c r="F35" s="64"/>
      <c r="G35" s="65">
        <v>6.3632</v>
      </c>
      <c r="H35" s="65"/>
      <c r="I35" s="65">
        <v>204.02119999999999</v>
      </c>
      <c r="J35" s="60"/>
    </row>
    <row r="36" spans="1:10" x14ac:dyDescent="0.2">
      <c r="A36" s="61"/>
      <c r="B36" s="61"/>
      <c r="C36" s="62">
        <v>5</v>
      </c>
      <c r="D36" s="63">
        <v>74.967399999999998</v>
      </c>
      <c r="E36" s="64"/>
      <c r="F36" s="64"/>
      <c r="G36" s="65">
        <v>7.3175999999999997</v>
      </c>
      <c r="H36" s="65"/>
      <c r="I36" s="65">
        <v>481.18642</v>
      </c>
      <c r="J36" s="60"/>
    </row>
    <row r="37" spans="1:10" x14ac:dyDescent="0.2">
      <c r="A37" s="61"/>
      <c r="B37" s="61"/>
      <c r="C37" s="62">
        <v>6</v>
      </c>
      <c r="D37" s="63">
        <v>110.4455</v>
      </c>
      <c r="E37" s="64"/>
      <c r="F37" s="64"/>
      <c r="G37" s="65">
        <v>8.3183000000000007</v>
      </c>
      <c r="H37" s="65"/>
      <c r="I37" s="65">
        <v>830.19255999999996</v>
      </c>
      <c r="J37" s="60"/>
    </row>
    <row r="38" spans="1:10" x14ac:dyDescent="0.2">
      <c r="A38" s="61"/>
      <c r="B38" s="61"/>
      <c r="C38" s="62">
        <v>7</v>
      </c>
      <c r="D38" s="63">
        <v>168.274</v>
      </c>
      <c r="E38" s="64"/>
      <c r="F38" s="64"/>
      <c r="G38" s="65">
        <v>10.45</v>
      </c>
      <c r="H38" s="65"/>
      <c r="I38" s="65">
        <v>1403.2784799999999</v>
      </c>
      <c r="J38" s="60"/>
    </row>
    <row r="39" spans="1:10" x14ac:dyDescent="0.2">
      <c r="A39" s="61"/>
      <c r="B39" s="61"/>
      <c r="C39" s="62">
        <v>8</v>
      </c>
      <c r="D39" s="63">
        <v>143.2706</v>
      </c>
      <c r="E39" s="64"/>
      <c r="F39" s="64"/>
      <c r="G39" s="65">
        <v>9.7522000000000002</v>
      </c>
      <c r="H39" s="65"/>
      <c r="I39" s="65">
        <v>1038.3982000000001</v>
      </c>
      <c r="J39" s="60"/>
    </row>
    <row r="40" spans="1:10" x14ac:dyDescent="0.2">
      <c r="A40" s="61"/>
      <c r="B40" s="61"/>
      <c r="C40" s="62">
        <v>9</v>
      </c>
      <c r="D40" s="63">
        <v>104.633</v>
      </c>
      <c r="E40" s="64"/>
      <c r="F40" s="64"/>
      <c r="G40" s="65">
        <v>8.0116999999999994</v>
      </c>
      <c r="H40" s="65"/>
      <c r="I40" s="65">
        <v>644.99312999999995</v>
      </c>
      <c r="J40" s="60"/>
    </row>
    <row r="41" spans="1:10" x14ac:dyDescent="0.2">
      <c r="A41" s="61"/>
      <c r="B41" s="61"/>
      <c r="C41" s="62">
        <v>10</v>
      </c>
      <c r="D41" s="63">
        <v>67.598600000000005</v>
      </c>
      <c r="E41" s="64"/>
      <c r="F41" s="64"/>
      <c r="G41" s="65">
        <v>6.4579000000000004</v>
      </c>
      <c r="H41" s="65"/>
      <c r="I41" s="65">
        <v>344.09211299999998</v>
      </c>
      <c r="J41" s="60"/>
    </row>
    <row r="42" spans="1:10" x14ac:dyDescent="0.2">
      <c r="A42" s="61"/>
      <c r="B42" s="61"/>
      <c r="C42" s="62">
        <v>11</v>
      </c>
      <c r="D42" s="63">
        <v>17.831499999999998</v>
      </c>
      <c r="E42" s="64"/>
      <c r="F42" s="64"/>
      <c r="G42" s="65">
        <v>4.9904999999999999</v>
      </c>
      <c r="H42" s="65"/>
      <c r="I42" s="65">
        <v>70.982084999999998</v>
      </c>
      <c r="J42" s="60"/>
    </row>
    <row r="43" spans="1:10" x14ac:dyDescent="0.2">
      <c r="A43" s="61"/>
      <c r="B43" s="61"/>
      <c r="C43" s="62">
        <v>12</v>
      </c>
      <c r="D43" s="63">
        <v>12.3193</v>
      </c>
      <c r="E43" s="64"/>
      <c r="F43" s="64"/>
      <c r="G43" s="65">
        <v>4.1655800000000003</v>
      </c>
      <c r="H43" s="65"/>
      <c r="I43" s="65">
        <v>47.580863999999998</v>
      </c>
      <c r="J43" s="60"/>
    </row>
    <row r="44" spans="1:10" x14ac:dyDescent="0.2">
      <c r="A44" s="61"/>
      <c r="B44" s="54" t="s">
        <v>262</v>
      </c>
      <c r="C44" s="66"/>
      <c r="D44" s="58">
        <v>765.52345000000003</v>
      </c>
      <c r="E44" s="59">
        <v>4.586848913043478</v>
      </c>
      <c r="F44" s="59">
        <v>0.24444444444444444</v>
      </c>
      <c r="G44" s="59">
        <v>73.839344999999994</v>
      </c>
      <c r="H44" s="59">
        <v>0.31000543478260867</v>
      </c>
      <c r="I44" s="59">
        <v>5157.5355749999999</v>
      </c>
      <c r="J44" s="59">
        <v>35.563796086956522</v>
      </c>
    </row>
    <row r="45" spans="1:10" x14ac:dyDescent="0.2">
      <c r="A45" s="61"/>
      <c r="B45" s="54" t="s">
        <v>263</v>
      </c>
      <c r="C45" s="54">
        <v>1</v>
      </c>
      <c r="D45" s="58">
        <v>1.58551</v>
      </c>
      <c r="E45" s="59"/>
      <c r="F45" s="59"/>
      <c r="G45" s="59">
        <v>1.9905999999999999</v>
      </c>
      <c r="H45" s="59"/>
      <c r="I45" s="59">
        <v>4.6830349</v>
      </c>
      <c r="J45" s="60"/>
    </row>
    <row r="46" spans="1:10" x14ac:dyDescent="0.2">
      <c r="A46" s="61"/>
      <c r="B46" s="61"/>
      <c r="C46" s="62">
        <v>2</v>
      </c>
      <c r="D46" s="63">
        <v>1.5501400000000001</v>
      </c>
      <c r="E46" s="64"/>
      <c r="F46" s="64"/>
      <c r="G46" s="65">
        <v>1.91204</v>
      </c>
      <c r="H46" s="65"/>
      <c r="I46" s="65">
        <v>4.7668542</v>
      </c>
      <c r="J46" s="60"/>
    </row>
    <row r="47" spans="1:10" x14ac:dyDescent="0.2">
      <c r="A47" s="61"/>
      <c r="B47" s="61"/>
      <c r="C47" s="62">
        <v>3</v>
      </c>
      <c r="D47" s="63">
        <v>2.2697500000000002</v>
      </c>
      <c r="E47" s="64"/>
      <c r="F47" s="64"/>
      <c r="G47" s="65">
        <v>2.5825800000000001</v>
      </c>
      <c r="H47" s="65"/>
      <c r="I47" s="65">
        <v>7.5451721000000003</v>
      </c>
      <c r="J47" s="60"/>
    </row>
    <row r="48" spans="1:10" x14ac:dyDescent="0.2">
      <c r="A48" s="61"/>
      <c r="B48" s="61"/>
      <c r="C48" s="62">
        <v>4</v>
      </c>
      <c r="D48" s="63">
        <v>6.0761000000000003</v>
      </c>
      <c r="E48" s="64"/>
      <c r="F48" s="64"/>
      <c r="G48" s="65">
        <v>3.3984999999999999</v>
      </c>
      <c r="H48" s="65"/>
      <c r="I48" s="65">
        <v>21.980599000000002</v>
      </c>
      <c r="J48" s="60"/>
    </row>
    <row r="49" spans="1:10" x14ac:dyDescent="0.2">
      <c r="A49" s="61"/>
      <c r="B49" s="61"/>
      <c r="C49" s="62">
        <v>5</v>
      </c>
      <c r="D49" s="63">
        <v>9.2657000000000007</v>
      </c>
      <c r="E49" s="64"/>
      <c r="F49" s="64"/>
      <c r="G49" s="65">
        <v>4.1121999999999996</v>
      </c>
      <c r="H49" s="65"/>
      <c r="I49" s="65">
        <v>40.308436</v>
      </c>
      <c r="J49" s="60"/>
    </row>
    <row r="50" spans="1:10" x14ac:dyDescent="0.2">
      <c r="A50" s="61"/>
      <c r="B50" s="61"/>
      <c r="C50" s="62">
        <v>6</v>
      </c>
      <c r="D50" s="63">
        <v>13.836399999999999</v>
      </c>
      <c r="E50" s="64"/>
      <c r="F50" s="64"/>
      <c r="G50" s="65">
        <v>4.9184999999999999</v>
      </c>
      <c r="H50" s="65"/>
      <c r="I50" s="65">
        <v>71.327158999999995</v>
      </c>
      <c r="J50" s="60"/>
    </row>
    <row r="51" spans="1:10" x14ac:dyDescent="0.2">
      <c r="A51" s="61"/>
      <c r="B51" s="61"/>
      <c r="C51" s="62">
        <v>7</v>
      </c>
      <c r="D51" s="63">
        <v>21.357500000000002</v>
      </c>
      <c r="E51" s="64"/>
      <c r="F51" s="64"/>
      <c r="G51" s="65">
        <v>6.2920999999999996</v>
      </c>
      <c r="H51" s="65"/>
      <c r="I51" s="65">
        <v>122.80534</v>
      </c>
      <c r="J51" s="60"/>
    </row>
    <row r="52" spans="1:10" x14ac:dyDescent="0.2">
      <c r="A52" s="61"/>
      <c r="B52" s="61"/>
      <c r="C52" s="62">
        <v>8</v>
      </c>
      <c r="D52" s="63">
        <v>21.372399999999999</v>
      </c>
      <c r="E52" s="64"/>
      <c r="F52" s="64"/>
      <c r="G52" s="65">
        <v>6.3093000000000004</v>
      </c>
      <c r="H52" s="65"/>
      <c r="I52" s="65">
        <v>110.62967999999999</v>
      </c>
      <c r="J52" s="60"/>
    </row>
    <row r="53" spans="1:10" x14ac:dyDescent="0.2">
      <c r="A53" s="61"/>
      <c r="B53" s="61"/>
      <c r="C53" s="62">
        <v>9</v>
      </c>
      <c r="D53" s="63">
        <v>16.033799999999999</v>
      </c>
      <c r="E53" s="64"/>
      <c r="F53" s="64"/>
      <c r="G53" s="65">
        <v>5.3414000000000001</v>
      </c>
      <c r="H53" s="65"/>
      <c r="I53" s="65">
        <v>72.503716999999995</v>
      </c>
      <c r="J53" s="60"/>
    </row>
    <row r="54" spans="1:10" x14ac:dyDescent="0.2">
      <c r="A54" s="61"/>
      <c r="B54" s="61"/>
      <c r="C54" s="62">
        <v>10</v>
      </c>
      <c r="D54" s="63">
        <v>11.8672</v>
      </c>
      <c r="E54" s="64"/>
      <c r="F54" s="64"/>
      <c r="G54" s="65">
        <v>4.6021200000000002</v>
      </c>
      <c r="H54" s="65"/>
      <c r="I54" s="65">
        <v>45.146565000000002</v>
      </c>
      <c r="J54" s="60"/>
    </row>
    <row r="55" spans="1:10" x14ac:dyDescent="0.2">
      <c r="A55" s="61"/>
      <c r="B55" s="61"/>
      <c r="C55" s="62">
        <v>11</v>
      </c>
      <c r="D55" s="63">
        <v>7.8131000000000004</v>
      </c>
      <c r="E55" s="64"/>
      <c r="F55" s="64"/>
      <c r="G55" s="65">
        <v>3.66005</v>
      </c>
      <c r="H55" s="65"/>
      <c r="I55" s="65">
        <v>25.507725000000001</v>
      </c>
      <c r="J55" s="60"/>
    </row>
    <row r="56" spans="1:10" x14ac:dyDescent="0.2">
      <c r="A56" s="61"/>
      <c r="B56" s="61"/>
      <c r="C56" s="62">
        <v>12</v>
      </c>
      <c r="D56" s="63">
        <v>4.39994</v>
      </c>
      <c r="E56" s="64"/>
      <c r="F56" s="64"/>
      <c r="G56" s="65">
        <v>3.1563699999999999</v>
      </c>
      <c r="H56" s="65"/>
      <c r="I56" s="65">
        <v>13.415857000000001</v>
      </c>
      <c r="J56" s="60"/>
    </row>
    <row r="57" spans="1:10" x14ac:dyDescent="0.2">
      <c r="A57" s="61"/>
      <c r="B57" s="54" t="s">
        <v>264</v>
      </c>
      <c r="C57" s="66"/>
      <c r="D57" s="58">
        <v>117.42753999999999</v>
      </c>
      <c r="E57" s="59">
        <v>0.61485108695652169</v>
      </c>
      <c r="F57" s="59">
        <v>0.24444444444444444</v>
      </c>
      <c r="G57" s="59">
        <v>48.275759999999998</v>
      </c>
      <c r="H57" s="59">
        <v>0.19043369565217391</v>
      </c>
      <c r="I57" s="59">
        <v>540.62013920000004</v>
      </c>
      <c r="J57" s="59">
        <v>3.3126323804347826</v>
      </c>
    </row>
    <row r="58" spans="1:10" x14ac:dyDescent="0.2">
      <c r="A58" s="61"/>
      <c r="B58" s="54" t="s">
        <v>265</v>
      </c>
      <c r="C58" s="54">
        <v>1</v>
      </c>
      <c r="D58" s="58">
        <v>4.9080700000000004</v>
      </c>
      <c r="E58" s="59"/>
      <c r="F58" s="59"/>
      <c r="G58" s="59">
        <v>0.99355150000000003</v>
      </c>
      <c r="H58" s="59"/>
      <c r="I58" s="59">
        <v>19.314545500000001</v>
      </c>
      <c r="J58" s="60"/>
    </row>
    <row r="59" spans="1:10" x14ac:dyDescent="0.2">
      <c r="A59" s="61"/>
      <c r="B59" s="61"/>
      <c r="C59" s="62">
        <v>2</v>
      </c>
      <c r="D59" s="63">
        <v>4.9144800000000002</v>
      </c>
      <c r="E59" s="64"/>
      <c r="F59" s="64"/>
      <c r="G59" s="65">
        <v>0.99666200000000005</v>
      </c>
      <c r="H59" s="65"/>
      <c r="I59" s="65">
        <v>19.642118499999999</v>
      </c>
      <c r="J59" s="60"/>
    </row>
    <row r="60" spans="1:10" x14ac:dyDescent="0.2">
      <c r="A60" s="61"/>
      <c r="B60" s="61"/>
      <c r="C60" s="62">
        <v>3</v>
      </c>
      <c r="D60" s="63">
        <v>8.3915000000000006</v>
      </c>
      <c r="E60" s="64"/>
      <c r="F60" s="64"/>
      <c r="G60" s="65">
        <v>1.9340729999999999</v>
      </c>
      <c r="H60" s="65"/>
      <c r="I60" s="65">
        <v>34.110523000000001</v>
      </c>
      <c r="J60" s="60"/>
    </row>
    <row r="61" spans="1:10" x14ac:dyDescent="0.2">
      <c r="A61" s="61"/>
      <c r="B61" s="61"/>
      <c r="C61" s="62">
        <v>4</v>
      </c>
      <c r="D61" s="63">
        <v>34.713500000000003</v>
      </c>
      <c r="E61" s="64"/>
      <c r="F61" s="64"/>
      <c r="G61" s="65">
        <v>3.2850600000000001</v>
      </c>
      <c r="H61" s="65"/>
      <c r="I61" s="65">
        <v>174.55954299999999</v>
      </c>
      <c r="J61" s="60"/>
    </row>
    <row r="62" spans="1:10" x14ac:dyDescent="0.2">
      <c r="A62" s="61"/>
      <c r="B62" s="61"/>
      <c r="C62" s="62">
        <v>5</v>
      </c>
      <c r="D62" s="63">
        <v>66.384</v>
      </c>
      <c r="E62" s="64"/>
      <c r="F62" s="64"/>
      <c r="G62" s="65">
        <v>3.9084400000000001</v>
      </c>
      <c r="H62" s="65"/>
      <c r="I62" s="65">
        <v>438.44292000000002</v>
      </c>
      <c r="J62" s="60"/>
    </row>
    <row r="63" spans="1:10" x14ac:dyDescent="0.2">
      <c r="A63" s="61"/>
      <c r="B63" s="61"/>
      <c r="C63" s="62">
        <v>6</v>
      </c>
      <c r="D63" s="63">
        <v>97.854900000000001</v>
      </c>
      <c r="E63" s="64"/>
      <c r="F63" s="64"/>
      <c r="G63" s="65">
        <v>4.5335999999999999</v>
      </c>
      <c r="H63" s="65"/>
      <c r="I63" s="65">
        <v>753.36371999999994</v>
      </c>
      <c r="J63" s="60"/>
    </row>
    <row r="64" spans="1:10" x14ac:dyDescent="0.2">
      <c r="A64" s="61"/>
      <c r="B64" s="61"/>
      <c r="C64" s="62">
        <v>7</v>
      </c>
      <c r="D64" s="63">
        <v>158.58619999999999</v>
      </c>
      <c r="E64" s="64"/>
      <c r="F64" s="64"/>
      <c r="G64" s="65">
        <v>5.6029999999999998</v>
      </c>
      <c r="H64" s="65"/>
      <c r="I64" s="65">
        <v>1378.45949</v>
      </c>
      <c r="J64" s="60"/>
    </row>
    <row r="65" spans="1:10" x14ac:dyDescent="0.2">
      <c r="A65" s="61"/>
      <c r="B65" s="61"/>
      <c r="C65" s="62">
        <v>8</v>
      </c>
      <c r="D65" s="63">
        <v>127.95610000000001</v>
      </c>
      <c r="E65" s="64"/>
      <c r="F65" s="64"/>
      <c r="G65" s="65">
        <v>5.2378999999999998</v>
      </c>
      <c r="H65" s="65"/>
      <c r="I65" s="65">
        <v>937.10085000000004</v>
      </c>
      <c r="J65" s="60"/>
    </row>
    <row r="66" spans="1:10" x14ac:dyDescent="0.2">
      <c r="A66" s="61"/>
      <c r="B66" s="61"/>
      <c r="C66" s="62">
        <v>9</v>
      </c>
      <c r="D66" s="63">
        <v>94.041200000000003</v>
      </c>
      <c r="E66" s="64"/>
      <c r="F66" s="64"/>
      <c r="G66" s="65">
        <v>4.2614999999999998</v>
      </c>
      <c r="H66" s="65"/>
      <c r="I66" s="65">
        <v>588.03506000000004</v>
      </c>
      <c r="J66" s="60"/>
    </row>
    <row r="67" spans="1:10" x14ac:dyDescent="0.2">
      <c r="A67" s="61"/>
      <c r="B67" s="61"/>
      <c r="C67" s="62">
        <v>10</v>
      </c>
      <c r="D67" s="63">
        <v>57.944000000000003</v>
      </c>
      <c r="E67" s="64"/>
      <c r="F67" s="64"/>
      <c r="G67" s="65">
        <v>3.3658199999999998</v>
      </c>
      <c r="H67" s="65"/>
      <c r="I67" s="65">
        <v>285.81472300000001</v>
      </c>
      <c r="J67" s="60"/>
    </row>
    <row r="68" spans="1:10" x14ac:dyDescent="0.2">
      <c r="A68" s="61"/>
      <c r="B68" s="61"/>
      <c r="C68" s="62">
        <v>11</v>
      </c>
      <c r="D68" s="63">
        <v>15.676299999999999</v>
      </c>
      <c r="E68" s="64"/>
      <c r="F68" s="64"/>
      <c r="G68" s="65">
        <v>2.6291500000000001</v>
      </c>
      <c r="H68" s="65"/>
      <c r="I68" s="65">
        <v>62.959619000000004</v>
      </c>
      <c r="J68" s="60"/>
    </row>
    <row r="69" spans="1:10" x14ac:dyDescent="0.2">
      <c r="A69" s="61"/>
      <c r="B69" s="61"/>
      <c r="C69" s="62">
        <v>12</v>
      </c>
      <c r="D69" s="63">
        <v>9.9467999999999996</v>
      </c>
      <c r="E69" s="64"/>
      <c r="F69" s="64"/>
      <c r="G69" s="65">
        <v>2.1003599999999998</v>
      </c>
      <c r="H69" s="65"/>
      <c r="I69" s="65">
        <v>38.960175999999997</v>
      </c>
      <c r="J69" s="60"/>
    </row>
    <row r="70" spans="1:10" x14ac:dyDescent="0.2">
      <c r="A70" s="61"/>
      <c r="B70" s="54" t="s">
        <v>266</v>
      </c>
      <c r="C70" s="66"/>
      <c r="D70" s="58">
        <v>681.31704999999999</v>
      </c>
      <c r="E70" s="59">
        <v>4.1782304347826082</v>
      </c>
      <c r="F70" s="59">
        <v>0.24444444444444444</v>
      </c>
      <c r="G70" s="59">
        <v>38.849116500000001</v>
      </c>
      <c r="H70" s="59">
        <v>0.1671141304347826</v>
      </c>
      <c r="I70" s="59">
        <v>4730.7632880000001</v>
      </c>
      <c r="J70" s="59">
        <v>33.357870217391309</v>
      </c>
    </row>
    <row r="71" spans="1:10" x14ac:dyDescent="0.2">
      <c r="A71" s="61"/>
      <c r="B71" s="54"/>
      <c r="C71" s="67"/>
      <c r="D71" s="58"/>
      <c r="E71" s="59"/>
      <c r="F71" s="59"/>
      <c r="G71" s="59"/>
      <c r="H71" s="59"/>
      <c r="I71" s="59"/>
      <c r="J71" s="64"/>
    </row>
    <row r="72" spans="1:10" x14ac:dyDescent="0.2">
      <c r="A72" s="61"/>
      <c r="B72" s="54"/>
      <c r="C72" s="67"/>
      <c r="D72" s="58"/>
      <c r="E72" s="59"/>
      <c r="F72" s="59"/>
      <c r="G72" s="59"/>
      <c r="H72" s="59"/>
      <c r="I72" s="59"/>
      <c r="J72" s="64"/>
    </row>
    <row r="73" spans="1:10" ht="12.6" customHeight="1" x14ac:dyDescent="0.2">
      <c r="A73" s="61"/>
      <c r="B73" s="54"/>
      <c r="C73" s="67"/>
      <c r="D73" s="58"/>
      <c r="E73" s="59"/>
      <c r="F73" s="85">
        <v>1.24</v>
      </c>
      <c r="G73" s="59"/>
      <c r="H73" s="59"/>
      <c r="I73" s="59"/>
      <c r="J73" s="64"/>
    </row>
    <row r="74" spans="1:10" x14ac:dyDescent="0.2">
      <c r="A74" s="61"/>
      <c r="B74" s="54"/>
      <c r="C74" s="67"/>
      <c r="D74" s="58"/>
      <c r="E74" s="59"/>
      <c r="F74" s="59"/>
      <c r="G74" s="59"/>
      <c r="H74" s="59"/>
      <c r="I74" s="59"/>
      <c r="J74" s="64"/>
    </row>
    <row r="75" spans="1:10" x14ac:dyDescent="0.2">
      <c r="A75" s="61"/>
      <c r="B75" s="54" t="s">
        <v>267</v>
      </c>
      <c r="C75" s="54">
        <v>1</v>
      </c>
      <c r="D75" s="58">
        <v>9.0191999999999997</v>
      </c>
      <c r="E75" s="59"/>
      <c r="F75" s="59"/>
      <c r="G75" s="59">
        <v>0.91615400000000002</v>
      </c>
      <c r="H75" s="59"/>
      <c r="I75" s="59">
        <v>41.437359600000001</v>
      </c>
      <c r="J75" s="60"/>
    </row>
    <row r="76" spans="1:10" x14ac:dyDescent="0.2">
      <c r="A76" s="61"/>
      <c r="B76" s="61"/>
      <c r="C76" s="62">
        <v>2</v>
      </c>
      <c r="D76" s="63">
        <v>9.7049000000000003</v>
      </c>
      <c r="E76" s="64"/>
      <c r="F76" s="64"/>
      <c r="G76" s="65">
        <v>1.236224</v>
      </c>
      <c r="H76" s="65"/>
      <c r="I76" s="65">
        <v>44.9783361</v>
      </c>
      <c r="J76" s="60"/>
    </row>
    <row r="77" spans="1:10" x14ac:dyDescent="0.2">
      <c r="A77" s="61"/>
      <c r="B77" s="61"/>
      <c r="C77" s="62">
        <v>3</v>
      </c>
      <c r="D77" s="63">
        <v>16.248200000000001</v>
      </c>
      <c r="E77" s="64"/>
      <c r="F77" s="64"/>
      <c r="G77" s="65">
        <v>2.66194</v>
      </c>
      <c r="H77" s="65"/>
      <c r="I77" s="65">
        <v>75.821631999999994</v>
      </c>
      <c r="J77" s="60"/>
    </row>
    <row r="78" spans="1:10" x14ac:dyDescent="0.2">
      <c r="A78" s="61"/>
      <c r="B78" s="61"/>
      <c r="C78" s="62">
        <v>4</v>
      </c>
      <c r="D78" s="63">
        <v>60.041800000000002</v>
      </c>
      <c r="E78" s="64"/>
      <c r="F78" s="64"/>
      <c r="G78" s="65">
        <v>6.8009000000000004</v>
      </c>
      <c r="H78" s="65"/>
      <c r="I78" s="65">
        <v>289.92229200000003</v>
      </c>
      <c r="J78" s="60"/>
    </row>
    <row r="79" spans="1:10" x14ac:dyDescent="0.2">
      <c r="A79" s="61"/>
      <c r="B79" s="61"/>
      <c r="C79" s="62">
        <v>5</v>
      </c>
      <c r="D79" s="63">
        <v>140.78200000000001</v>
      </c>
      <c r="E79" s="64"/>
      <c r="F79" s="64"/>
      <c r="G79" s="65">
        <v>7.8723999999999998</v>
      </c>
      <c r="H79" s="65"/>
      <c r="I79" s="65">
        <v>836.52791000000002</v>
      </c>
      <c r="J79" s="60"/>
    </row>
    <row r="80" spans="1:10" x14ac:dyDescent="0.2">
      <c r="A80" s="61"/>
      <c r="B80" s="61"/>
      <c r="C80" s="62">
        <v>6</v>
      </c>
      <c r="D80" s="63">
        <v>185.75149999999999</v>
      </c>
      <c r="E80" s="64"/>
      <c r="F80" s="64"/>
      <c r="G80" s="65">
        <v>8.0335999999999999</v>
      </c>
      <c r="H80" s="65"/>
      <c r="I80" s="65">
        <v>1203.5614399999999</v>
      </c>
      <c r="J80" s="60"/>
    </row>
    <row r="81" spans="1:10" x14ac:dyDescent="0.2">
      <c r="A81" s="61"/>
      <c r="B81" s="61"/>
      <c r="C81" s="62">
        <v>7</v>
      </c>
      <c r="D81" s="63">
        <v>275.69580000000002</v>
      </c>
      <c r="E81" s="64"/>
      <c r="F81" s="64"/>
      <c r="G81" s="65">
        <v>9.4474</v>
      </c>
      <c r="H81" s="65"/>
      <c r="I81" s="65">
        <v>1974.9345000000001</v>
      </c>
      <c r="J81" s="60"/>
    </row>
    <row r="82" spans="1:10" x14ac:dyDescent="0.2">
      <c r="A82" s="61"/>
      <c r="B82" s="61"/>
      <c r="C82" s="62">
        <v>8</v>
      </c>
      <c r="D82" s="63">
        <v>220.20150000000001</v>
      </c>
      <c r="E82" s="64"/>
      <c r="F82" s="64"/>
      <c r="G82" s="65">
        <v>8.2150999999999996</v>
      </c>
      <c r="H82" s="65"/>
      <c r="I82" s="65">
        <v>1383.453</v>
      </c>
      <c r="J82" s="60"/>
    </row>
    <row r="83" spans="1:10" x14ac:dyDescent="0.2">
      <c r="A83" s="61"/>
      <c r="B83" s="61"/>
      <c r="C83" s="62">
        <v>9</v>
      </c>
      <c r="D83" s="63">
        <v>165.94540000000001</v>
      </c>
      <c r="E83" s="64"/>
      <c r="F83" s="64"/>
      <c r="G83" s="65">
        <v>6.5330000000000004</v>
      </c>
      <c r="H83" s="65"/>
      <c r="I83" s="65">
        <v>919.27688000000001</v>
      </c>
      <c r="J83" s="60"/>
    </row>
    <row r="84" spans="1:10" x14ac:dyDescent="0.2">
      <c r="A84" s="61"/>
      <c r="B84" s="61"/>
      <c r="C84" s="62">
        <v>10</v>
      </c>
      <c r="D84" s="63">
        <v>90.761600000000001</v>
      </c>
      <c r="E84" s="64"/>
      <c r="F84" s="64"/>
      <c r="G84" s="65">
        <v>4.8093700000000004</v>
      </c>
      <c r="H84" s="65"/>
      <c r="I84" s="65">
        <v>437.71244000000002</v>
      </c>
      <c r="J84" s="60"/>
    </row>
    <row r="85" spans="1:10" x14ac:dyDescent="0.2">
      <c r="A85" s="61"/>
      <c r="B85" s="61"/>
      <c r="C85" s="62">
        <v>11</v>
      </c>
      <c r="D85" s="63">
        <v>25.822099999999999</v>
      </c>
      <c r="E85" s="64"/>
      <c r="F85" s="64"/>
      <c r="G85" s="65">
        <v>3.7317</v>
      </c>
      <c r="H85" s="65"/>
      <c r="I85" s="65">
        <v>120.36087809999999</v>
      </c>
      <c r="J85" s="60"/>
    </row>
    <row r="86" spans="1:10" x14ac:dyDescent="0.2">
      <c r="A86" s="61"/>
      <c r="B86" s="61"/>
      <c r="C86" s="62">
        <v>12</v>
      </c>
      <c r="D86" s="63">
        <v>17.212599999999998</v>
      </c>
      <c r="E86" s="64"/>
      <c r="F86" s="64"/>
      <c r="G86" s="65">
        <v>2.8403100000000001</v>
      </c>
      <c r="H86" s="65"/>
      <c r="I86" s="65">
        <v>79.120891</v>
      </c>
      <c r="J86" s="60"/>
    </row>
    <row r="87" spans="1:10" x14ac:dyDescent="0.2">
      <c r="A87" s="61"/>
      <c r="B87" s="54" t="s">
        <v>268</v>
      </c>
      <c r="C87" s="66"/>
      <c r="D87" s="58">
        <v>1217.1866</v>
      </c>
      <c r="E87" s="59">
        <v>7.4092260869565223</v>
      </c>
      <c r="F87" s="59">
        <v>0.24444444444444444</v>
      </c>
      <c r="G87" s="59">
        <v>63.098098</v>
      </c>
      <c r="H87" s="59">
        <v>0.27930543478260872</v>
      </c>
      <c r="I87" s="59">
        <v>7407.1075588000003</v>
      </c>
      <c r="J87" s="59">
        <v>49.586401521739134</v>
      </c>
    </row>
    <row r="88" spans="1:10" x14ac:dyDescent="0.2">
      <c r="A88" s="61"/>
      <c r="B88" s="54" t="s">
        <v>269</v>
      </c>
      <c r="C88" s="54">
        <v>1</v>
      </c>
      <c r="D88" s="58">
        <v>6.4535</v>
      </c>
      <c r="E88" s="59"/>
      <c r="F88" s="59"/>
      <c r="G88" s="59">
        <v>0.90159599999999995</v>
      </c>
      <c r="H88" s="59"/>
      <c r="I88" s="59">
        <v>27.8617195</v>
      </c>
      <c r="J88" s="60"/>
    </row>
    <row r="89" spans="1:10" x14ac:dyDescent="0.2">
      <c r="A89" s="61"/>
      <c r="B89" s="61"/>
      <c r="C89" s="62">
        <v>2</v>
      </c>
      <c r="D89" s="63">
        <v>7.0941999999999998</v>
      </c>
      <c r="E89" s="64"/>
      <c r="F89" s="64"/>
      <c r="G89" s="65">
        <v>1.154469</v>
      </c>
      <c r="H89" s="65"/>
      <c r="I89" s="65">
        <v>30.985841400000002</v>
      </c>
      <c r="J89" s="60"/>
    </row>
    <row r="90" spans="1:10" x14ac:dyDescent="0.2">
      <c r="A90" s="61"/>
      <c r="B90" s="61"/>
      <c r="C90" s="62">
        <v>3</v>
      </c>
      <c r="D90" s="63">
        <v>11.950799999999999</v>
      </c>
      <c r="E90" s="64"/>
      <c r="F90" s="64"/>
      <c r="G90" s="65">
        <v>2.3901370000000002</v>
      </c>
      <c r="H90" s="65"/>
      <c r="I90" s="65">
        <v>52.633648999999998</v>
      </c>
      <c r="J90" s="60"/>
    </row>
    <row r="91" spans="1:10" x14ac:dyDescent="0.2">
      <c r="A91" s="61"/>
      <c r="B91" s="61"/>
      <c r="C91" s="62">
        <v>4</v>
      </c>
      <c r="D91" s="63">
        <v>51.960799999999999</v>
      </c>
      <c r="E91" s="64"/>
      <c r="F91" s="64"/>
      <c r="G91" s="65">
        <v>5.2465099999999998</v>
      </c>
      <c r="H91" s="65"/>
      <c r="I91" s="65">
        <v>259.74061599999999</v>
      </c>
      <c r="J91" s="60"/>
    </row>
    <row r="92" spans="1:10" x14ac:dyDescent="0.2">
      <c r="A92" s="61"/>
      <c r="B92" s="61"/>
      <c r="C92" s="62">
        <v>5</v>
      </c>
      <c r="D92" s="63">
        <v>110.0809</v>
      </c>
      <c r="E92" s="64"/>
      <c r="F92" s="64"/>
      <c r="G92" s="65">
        <v>6.2973999999999997</v>
      </c>
      <c r="H92" s="65"/>
      <c r="I92" s="65">
        <v>695.24087999999995</v>
      </c>
      <c r="J92" s="60"/>
    </row>
    <row r="93" spans="1:10" x14ac:dyDescent="0.2">
      <c r="A93" s="61"/>
      <c r="B93" s="61"/>
      <c r="C93" s="62">
        <v>6</v>
      </c>
      <c r="D93" s="63">
        <v>152.05179999999999</v>
      </c>
      <c r="E93" s="64"/>
      <c r="F93" s="64"/>
      <c r="G93" s="65">
        <v>6.7118000000000002</v>
      </c>
      <c r="H93" s="65"/>
      <c r="I93" s="65">
        <v>1068.58905</v>
      </c>
      <c r="J93" s="60"/>
    </row>
    <row r="94" spans="1:10" x14ac:dyDescent="0.2">
      <c r="A94" s="61"/>
      <c r="B94" s="61"/>
      <c r="C94" s="62">
        <v>7</v>
      </c>
      <c r="D94" s="63">
        <v>224.5283</v>
      </c>
      <c r="E94" s="64"/>
      <c r="F94" s="64"/>
      <c r="G94" s="65">
        <v>7.6332000000000004</v>
      </c>
      <c r="H94" s="65"/>
      <c r="I94" s="65">
        <v>1761.9264000000001</v>
      </c>
      <c r="J94" s="60"/>
    </row>
    <row r="95" spans="1:10" x14ac:dyDescent="0.2">
      <c r="A95" s="61"/>
      <c r="B95" s="61"/>
      <c r="C95" s="62">
        <v>8</v>
      </c>
      <c r="D95" s="63">
        <v>176.75710000000001</v>
      </c>
      <c r="E95" s="64"/>
      <c r="F95" s="64"/>
      <c r="G95" s="65">
        <v>6.7499000000000002</v>
      </c>
      <c r="H95" s="65"/>
      <c r="I95" s="65">
        <v>1177.4770000000001</v>
      </c>
      <c r="J95" s="60"/>
    </row>
    <row r="96" spans="1:10" x14ac:dyDescent="0.2">
      <c r="A96" s="61"/>
      <c r="B96" s="61"/>
      <c r="C96" s="62">
        <v>9</v>
      </c>
      <c r="D96" s="63">
        <v>133.8852</v>
      </c>
      <c r="E96" s="64"/>
      <c r="F96" s="64"/>
      <c r="G96" s="65">
        <v>5.4794</v>
      </c>
      <c r="H96" s="65"/>
      <c r="I96" s="65">
        <v>780.10325</v>
      </c>
      <c r="J96" s="60"/>
    </row>
    <row r="97" spans="1:10" x14ac:dyDescent="0.2">
      <c r="A97" s="61"/>
      <c r="B97" s="61"/>
      <c r="C97" s="62">
        <v>10</v>
      </c>
      <c r="D97" s="63">
        <v>73.524100000000004</v>
      </c>
      <c r="E97" s="64"/>
      <c r="F97" s="64"/>
      <c r="G97" s="65">
        <v>4.0510299999999999</v>
      </c>
      <c r="H97" s="65"/>
      <c r="I97" s="65">
        <v>363.247905</v>
      </c>
      <c r="J97" s="60"/>
    </row>
    <row r="98" spans="1:10" x14ac:dyDescent="0.2">
      <c r="A98" s="61"/>
      <c r="B98" s="61"/>
      <c r="C98" s="62">
        <v>11</v>
      </c>
      <c r="D98" s="63">
        <v>18.5029</v>
      </c>
      <c r="E98" s="64"/>
      <c r="F98" s="64"/>
      <c r="G98" s="65">
        <v>3.1608800000000001</v>
      </c>
      <c r="H98" s="65"/>
      <c r="I98" s="65">
        <v>81.332185999999993</v>
      </c>
      <c r="J98" s="60"/>
    </row>
    <row r="99" spans="1:10" x14ac:dyDescent="0.2">
      <c r="A99" s="61"/>
      <c r="B99" s="61"/>
      <c r="C99" s="62">
        <v>12</v>
      </c>
      <c r="D99" s="63">
        <v>12.5327</v>
      </c>
      <c r="E99" s="64"/>
      <c r="F99" s="64"/>
      <c r="G99" s="65">
        <v>2.5056500000000002</v>
      </c>
      <c r="H99" s="65"/>
      <c r="I99" s="65">
        <v>54.126733999999999</v>
      </c>
      <c r="J99" s="60"/>
    </row>
    <row r="100" spans="1:10" x14ac:dyDescent="0.2">
      <c r="A100" s="61"/>
      <c r="B100" s="54" t="s">
        <v>270</v>
      </c>
      <c r="C100" s="66"/>
      <c r="D100" s="58">
        <v>979.32230000000004</v>
      </c>
      <c r="E100" s="59">
        <v>6.0145347826086963</v>
      </c>
      <c r="F100" s="59">
        <v>0.24444444444444444</v>
      </c>
      <c r="G100" s="59">
        <v>52.281972000000003</v>
      </c>
      <c r="H100" s="59">
        <v>0.22929239130434786</v>
      </c>
      <c r="I100" s="59">
        <v>6353.2652308999996</v>
      </c>
      <c r="J100" s="59">
        <v>43.565135326086953</v>
      </c>
    </row>
    <row r="101" spans="1:10" x14ac:dyDescent="0.2">
      <c r="A101" s="61"/>
      <c r="B101" s="54" t="s">
        <v>271</v>
      </c>
      <c r="C101" s="54">
        <v>1</v>
      </c>
      <c r="D101" s="58">
        <v>5.9315499999999997</v>
      </c>
      <c r="E101" s="59"/>
      <c r="F101" s="59"/>
      <c r="G101" s="59">
        <v>1.003045</v>
      </c>
      <c r="H101" s="59"/>
      <c r="I101" s="59">
        <v>25.740569399999998</v>
      </c>
      <c r="J101" s="60"/>
    </row>
    <row r="102" spans="1:10" x14ac:dyDescent="0.2">
      <c r="A102" s="61"/>
      <c r="B102" s="61"/>
      <c r="C102" s="62">
        <v>2</v>
      </c>
      <c r="D102" s="63">
        <v>6.4634999999999998</v>
      </c>
      <c r="E102" s="64"/>
      <c r="F102" s="64"/>
      <c r="G102" s="65">
        <v>1.3261700000000001</v>
      </c>
      <c r="H102" s="65"/>
      <c r="I102" s="65">
        <v>28.373357500000001</v>
      </c>
      <c r="J102" s="60"/>
    </row>
    <row r="103" spans="1:10" x14ac:dyDescent="0.2">
      <c r="A103" s="61"/>
      <c r="B103" s="61"/>
      <c r="C103" s="62">
        <v>3</v>
      </c>
      <c r="D103" s="63">
        <v>10.8658</v>
      </c>
      <c r="E103" s="64"/>
      <c r="F103" s="64"/>
      <c r="G103" s="65">
        <v>2.7704689999999998</v>
      </c>
      <c r="H103" s="65"/>
      <c r="I103" s="65">
        <v>48.072799000000003</v>
      </c>
      <c r="J103" s="60"/>
    </row>
    <row r="104" spans="1:10" x14ac:dyDescent="0.2">
      <c r="A104" s="61"/>
      <c r="B104" s="61"/>
      <c r="C104" s="62">
        <v>4</v>
      </c>
      <c r="D104" s="63">
        <v>49.234000000000002</v>
      </c>
      <c r="E104" s="64"/>
      <c r="F104" s="64"/>
      <c r="G104" s="65">
        <v>6.1872999999999996</v>
      </c>
      <c r="H104" s="65"/>
      <c r="I104" s="65">
        <v>224.94924700000001</v>
      </c>
      <c r="J104" s="60"/>
    </row>
    <row r="105" spans="1:10" x14ac:dyDescent="0.2">
      <c r="A105" s="61"/>
      <c r="B105" s="61"/>
      <c r="C105" s="62">
        <v>5</v>
      </c>
      <c r="D105" s="63">
        <v>108.3997</v>
      </c>
      <c r="E105" s="64"/>
      <c r="F105" s="64"/>
      <c r="G105" s="65">
        <v>8.4373000000000005</v>
      </c>
      <c r="H105" s="65"/>
      <c r="I105" s="65">
        <v>592.36788000000001</v>
      </c>
      <c r="J105" s="60"/>
    </row>
    <row r="106" spans="1:10" x14ac:dyDescent="0.2">
      <c r="A106" s="61"/>
      <c r="B106" s="61"/>
      <c r="C106" s="62">
        <v>6</v>
      </c>
      <c r="D106" s="63">
        <v>146.2646</v>
      </c>
      <c r="E106" s="64"/>
      <c r="F106" s="64"/>
      <c r="G106" s="65">
        <v>8.2784999999999993</v>
      </c>
      <c r="H106" s="65"/>
      <c r="I106" s="65">
        <v>868.95186999999999</v>
      </c>
      <c r="J106" s="60"/>
    </row>
    <row r="107" spans="1:10" x14ac:dyDescent="0.2">
      <c r="A107" s="61"/>
      <c r="B107" s="61"/>
      <c r="C107" s="62">
        <v>7</v>
      </c>
      <c r="D107" s="63">
        <v>216.03110000000001</v>
      </c>
      <c r="E107" s="64"/>
      <c r="F107" s="64"/>
      <c r="G107" s="65">
        <v>9.2797999999999998</v>
      </c>
      <c r="H107" s="65"/>
      <c r="I107" s="65">
        <v>1404.8947000000001</v>
      </c>
      <c r="J107" s="60"/>
    </row>
    <row r="108" spans="1:10" x14ac:dyDescent="0.2">
      <c r="A108" s="61"/>
      <c r="B108" s="61"/>
      <c r="C108" s="62">
        <v>8</v>
      </c>
      <c r="D108" s="63">
        <v>170.3948</v>
      </c>
      <c r="E108" s="64"/>
      <c r="F108" s="64"/>
      <c r="G108" s="65">
        <v>8.3187999999999995</v>
      </c>
      <c r="H108" s="65"/>
      <c r="I108" s="65">
        <v>973.93079999999998</v>
      </c>
      <c r="J108" s="60"/>
    </row>
    <row r="109" spans="1:10" x14ac:dyDescent="0.2">
      <c r="A109" s="61"/>
      <c r="B109" s="61"/>
      <c r="C109" s="62">
        <v>9</v>
      </c>
      <c r="D109" s="63">
        <v>129.10990000000001</v>
      </c>
      <c r="E109" s="64"/>
      <c r="F109" s="64"/>
      <c r="G109" s="65">
        <v>6.57</v>
      </c>
      <c r="H109" s="65"/>
      <c r="I109" s="65">
        <v>661.18376000000001</v>
      </c>
      <c r="J109" s="60"/>
    </row>
    <row r="110" spans="1:10" x14ac:dyDescent="0.2">
      <c r="A110" s="61"/>
      <c r="B110" s="61"/>
      <c r="C110" s="62">
        <v>10</v>
      </c>
      <c r="D110" s="63">
        <v>70.620199999999997</v>
      </c>
      <c r="E110" s="64"/>
      <c r="F110" s="64"/>
      <c r="G110" s="65">
        <v>4.8272399999999998</v>
      </c>
      <c r="H110" s="65"/>
      <c r="I110" s="65">
        <v>320.45333099999999</v>
      </c>
      <c r="J110" s="60"/>
    </row>
    <row r="111" spans="1:10" x14ac:dyDescent="0.2">
      <c r="A111" s="61"/>
      <c r="B111" s="61"/>
      <c r="C111" s="62">
        <v>11</v>
      </c>
      <c r="D111" s="63">
        <v>16.9131</v>
      </c>
      <c r="E111" s="64"/>
      <c r="F111" s="64"/>
      <c r="G111" s="65">
        <v>3.7467999999999999</v>
      </c>
      <c r="H111" s="65"/>
      <c r="I111" s="65">
        <v>74.734567799999994</v>
      </c>
      <c r="J111" s="60"/>
    </row>
    <row r="112" spans="1:10" x14ac:dyDescent="0.2">
      <c r="A112" s="61"/>
      <c r="B112" s="61"/>
      <c r="C112" s="62">
        <v>12</v>
      </c>
      <c r="D112" s="63">
        <v>11.3889</v>
      </c>
      <c r="E112" s="64"/>
      <c r="F112" s="64"/>
      <c r="G112" s="65">
        <v>2.92075</v>
      </c>
      <c r="H112" s="65"/>
      <c r="I112" s="65">
        <v>49.455891999999999</v>
      </c>
      <c r="J112" s="60"/>
    </row>
    <row r="113" spans="1:10" x14ac:dyDescent="0.2">
      <c r="A113" s="61"/>
      <c r="B113" s="54" t="s">
        <v>272</v>
      </c>
      <c r="C113" s="66"/>
      <c r="D113" s="58">
        <v>941.61715000000004</v>
      </c>
      <c r="E113" s="59">
        <v>5.790114130434783</v>
      </c>
      <c r="F113" s="59">
        <v>0.24444444444444444</v>
      </c>
      <c r="G113" s="59">
        <v>63.666173999999998</v>
      </c>
      <c r="H113" s="59">
        <v>0.28127282608695653</v>
      </c>
      <c r="I113" s="59">
        <v>5273.1087736999998</v>
      </c>
      <c r="J113" s="59">
        <v>35.301927934782611</v>
      </c>
    </row>
    <row r="114" spans="1:10" x14ac:dyDescent="0.2">
      <c r="A114" s="61"/>
      <c r="B114" s="54" t="s">
        <v>273</v>
      </c>
      <c r="C114" s="54">
        <v>1</v>
      </c>
      <c r="D114" s="58">
        <v>8.47851</v>
      </c>
      <c r="E114" s="59"/>
      <c r="F114" s="59"/>
      <c r="G114" s="59">
        <v>1.37363594</v>
      </c>
      <c r="H114" s="59"/>
      <c r="I114" s="59">
        <v>35.317950000000003</v>
      </c>
      <c r="J114" s="60"/>
    </row>
    <row r="115" spans="1:10" x14ac:dyDescent="0.2">
      <c r="A115" s="61"/>
      <c r="B115" s="61"/>
      <c r="C115" s="62">
        <v>2</v>
      </c>
      <c r="D115" s="63">
        <v>8.7422000000000004</v>
      </c>
      <c r="E115" s="64"/>
      <c r="F115" s="64"/>
      <c r="G115" s="65">
        <v>1.4775628999999999</v>
      </c>
      <c r="H115" s="65"/>
      <c r="I115" s="65">
        <v>36.920116499999999</v>
      </c>
      <c r="J115" s="60"/>
    </row>
    <row r="116" spans="1:10" x14ac:dyDescent="0.2">
      <c r="A116" s="61"/>
      <c r="B116" s="61"/>
      <c r="C116" s="62">
        <v>3</v>
      </c>
      <c r="D116" s="63">
        <v>14.857900000000001</v>
      </c>
      <c r="E116" s="64"/>
      <c r="F116" s="64"/>
      <c r="G116" s="65">
        <v>3.0475850000000002</v>
      </c>
      <c r="H116" s="65"/>
      <c r="I116" s="65">
        <v>63.499271999999998</v>
      </c>
      <c r="J116" s="60"/>
    </row>
    <row r="117" spans="1:10" x14ac:dyDescent="0.2">
      <c r="A117" s="61"/>
      <c r="B117" s="61"/>
      <c r="C117" s="62">
        <v>4</v>
      </c>
      <c r="D117" s="63">
        <v>59.9544</v>
      </c>
      <c r="E117" s="64"/>
      <c r="F117" s="64"/>
      <c r="G117" s="65">
        <v>5.4382999999999999</v>
      </c>
      <c r="H117" s="65"/>
      <c r="I117" s="65">
        <v>306.89604000000003</v>
      </c>
      <c r="J117" s="60"/>
    </row>
    <row r="118" spans="1:10" x14ac:dyDescent="0.2">
      <c r="A118" s="61"/>
      <c r="B118" s="61"/>
      <c r="C118" s="62">
        <v>5</v>
      </c>
      <c r="D118" s="63">
        <v>127.6165</v>
      </c>
      <c r="E118" s="64"/>
      <c r="F118" s="64"/>
      <c r="G118" s="65">
        <v>7.1052999999999997</v>
      </c>
      <c r="H118" s="65"/>
      <c r="I118" s="65">
        <v>866.53098999999997</v>
      </c>
      <c r="J118" s="60"/>
    </row>
    <row r="119" spans="1:10" x14ac:dyDescent="0.2">
      <c r="A119" s="61"/>
      <c r="B119" s="61"/>
      <c r="C119" s="62">
        <v>6</v>
      </c>
      <c r="D119" s="63">
        <v>179.6037</v>
      </c>
      <c r="E119" s="64"/>
      <c r="F119" s="64"/>
      <c r="G119" s="65">
        <v>7.6559999999999997</v>
      </c>
      <c r="H119" s="65"/>
      <c r="I119" s="65">
        <v>1376.6045099999999</v>
      </c>
      <c r="J119" s="60"/>
    </row>
    <row r="120" spans="1:10" x14ac:dyDescent="0.2">
      <c r="A120" s="61"/>
      <c r="B120" s="61"/>
      <c r="C120" s="62">
        <v>7</v>
      </c>
      <c r="D120" s="63">
        <v>280.19639999999998</v>
      </c>
      <c r="E120" s="64"/>
      <c r="F120" s="64"/>
      <c r="G120" s="65">
        <v>9.3480000000000008</v>
      </c>
      <c r="H120" s="65"/>
      <c r="I120" s="65">
        <v>2404.0987</v>
      </c>
      <c r="J120" s="60"/>
    </row>
    <row r="121" spans="1:10" x14ac:dyDescent="0.2">
      <c r="A121" s="61"/>
      <c r="B121" s="61"/>
      <c r="C121" s="62">
        <v>8</v>
      </c>
      <c r="D121" s="63">
        <v>221.37520000000001</v>
      </c>
      <c r="E121" s="64"/>
      <c r="F121" s="64"/>
      <c r="G121" s="65">
        <v>8.5828000000000007</v>
      </c>
      <c r="H121" s="65"/>
      <c r="I121" s="65">
        <v>1607.1434999999999</v>
      </c>
      <c r="J121" s="60"/>
    </row>
    <row r="122" spans="1:10" x14ac:dyDescent="0.2">
      <c r="A122" s="61"/>
      <c r="B122" s="61"/>
      <c r="C122" s="62">
        <v>9</v>
      </c>
      <c r="D122" s="63">
        <v>162.05609999999999</v>
      </c>
      <c r="E122" s="64"/>
      <c r="F122" s="64"/>
      <c r="G122" s="65">
        <v>6.8878000000000004</v>
      </c>
      <c r="H122" s="65"/>
      <c r="I122" s="65">
        <v>1010.61853</v>
      </c>
      <c r="J122" s="60"/>
    </row>
    <row r="123" spans="1:10" x14ac:dyDescent="0.2">
      <c r="A123" s="61"/>
      <c r="B123" s="61"/>
      <c r="C123" s="62">
        <v>10</v>
      </c>
      <c r="D123" s="63">
        <v>93.744799999999998</v>
      </c>
      <c r="E123" s="64"/>
      <c r="F123" s="64"/>
      <c r="G123" s="65">
        <v>5.2706</v>
      </c>
      <c r="H123" s="65"/>
      <c r="I123" s="65">
        <v>469.18622900000003</v>
      </c>
      <c r="J123" s="60"/>
    </row>
    <row r="124" spans="1:10" x14ac:dyDescent="0.2">
      <c r="A124" s="61"/>
      <c r="B124" s="61"/>
      <c r="C124" s="62">
        <v>11</v>
      </c>
      <c r="D124" s="63">
        <v>23.96</v>
      </c>
      <c r="E124" s="64"/>
      <c r="F124" s="64"/>
      <c r="G124" s="65">
        <v>4.1006</v>
      </c>
      <c r="H124" s="65"/>
      <c r="I124" s="65">
        <v>101.92055999999999</v>
      </c>
      <c r="J124" s="60"/>
    </row>
    <row r="125" spans="1:10" x14ac:dyDescent="0.2">
      <c r="A125" s="61"/>
      <c r="B125" s="61"/>
      <c r="C125" s="62">
        <v>12</v>
      </c>
      <c r="D125" s="63">
        <v>16.220600000000001</v>
      </c>
      <c r="E125" s="64"/>
      <c r="F125" s="64"/>
      <c r="G125" s="65">
        <v>3.2436799999999999</v>
      </c>
      <c r="H125" s="65"/>
      <c r="I125" s="65">
        <v>67.589838999999998</v>
      </c>
      <c r="J125" s="60"/>
    </row>
    <row r="126" spans="1:10" x14ac:dyDescent="0.2">
      <c r="A126" s="61"/>
      <c r="B126" s="54" t="s">
        <v>274</v>
      </c>
      <c r="C126" s="66"/>
      <c r="D126" s="58">
        <v>1196.8063099999999</v>
      </c>
      <c r="E126" s="59">
        <v>7.4040793478260865</v>
      </c>
      <c r="F126" s="59">
        <v>0.24444444444444444</v>
      </c>
      <c r="G126" s="59">
        <v>63.53186384</v>
      </c>
      <c r="H126" s="59">
        <v>0.27811739130434787</v>
      </c>
      <c r="I126" s="59">
        <v>8346.3262364999991</v>
      </c>
      <c r="J126" s="59">
        <v>58.563551195652174</v>
      </c>
    </row>
    <row r="127" spans="1:10" x14ac:dyDescent="0.2">
      <c r="A127" s="61"/>
      <c r="B127" s="54" t="s">
        <v>275</v>
      </c>
      <c r="C127" s="54">
        <v>1</v>
      </c>
      <c r="D127" s="58">
        <v>0.80186000000000002</v>
      </c>
      <c r="E127" s="59"/>
      <c r="F127" s="59"/>
      <c r="G127" s="59">
        <v>1.0253962000000001</v>
      </c>
      <c r="H127" s="59"/>
      <c r="I127" s="59">
        <v>2.3015145000000001</v>
      </c>
      <c r="J127" s="60"/>
    </row>
    <row r="128" spans="1:10" x14ac:dyDescent="0.2">
      <c r="A128" s="61"/>
      <c r="B128" s="61"/>
      <c r="C128" s="62">
        <v>2</v>
      </c>
      <c r="D128" s="63">
        <v>0.75299000000000005</v>
      </c>
      <c r="E128" s="64"/>
      <c r="F128" s="64"/>
      <c r="G128" s="65">
        <v>0.97006999999999999</v>
      </c>
      <c r="H128" s="65"/>
      <c r="I128" s="65">
        <v>2.2295620999999999</v>
      </c>
      <c r="J128" s="60"/>
    </row>
    <row r="129" spans="1:10" x14ac:dyDescent="0.2">
      <c r="A129" s="61"/>
      <c r="B129" s="61"/>
      <c r="C129" s="62">
        <v>3</v>
      </c>
      <c r="D129" s="63">
        <v>1.02616</v>
      </c>
      <c r="E129" s="64"/>
      <c r="F129" s="64"/>
      <c r="G129" s="65">
        <v>1.15605</v>
      </c>
      <c r="H129" s="65"/>
      <c r="I129" s="65">
        <v>3.1981313</v>
      </c>
      <c r="J129" s="60"/>
    </row>
    <row r="130" spans="1:10" x14ac:dyDescent="0.2">
      <c r="A130" s="61"/>
      <c r="B130" s="61"/>
      <c r="C130" s="62">
        <v>4</v>
      </c>
      <c r="D130" s="63">
        <v>2.4355199999999999</v>
      </c>
      <c r="E130" s="64"/>
      <c r="F130" s="64"/>
      <c r="G130" s="65">
        <v>1.3624099999999999</v>
      </c>
      <c r="H130" s="65"/>
      <c r="I130" s="65">
        <v>7.9219949999999999</v>
      </c>
      <c r="J130" s="60"/>
    </row>
    <row r="131" spans="1:10" x14ac:dyDescent="0.2">
      <c r="A131" s="61"/>
      <c r="B131" s="61"/>
      <c r="C131" s="62">
        <v>5</v>
      </c>
      <c r="D131" s="63">
        <v>3.4038300000000001</v>
      </c>
      <c r="E131" s="64"/>
      <c r="F131" s="64"/>
      <c r="G131" s="65">
        <v>1.6484799999999999</v>
      </c>
      <c r="H131" s="65"/>
      <c r="I131" s="65">
        <v>12.358192000000001</v>
      </c>
      <c r="J131" s="60"/>
    </row>
    <row r="132" spans="1:10" x14ac:dyDescent="0.2">
      <c r="A132" s="61"/>
      <c r="B132" s="61"/>
      <c r="C132" s="62">
        <v>6</v>
      </c>
      <c r="D132" s="63">
        <v>5.0106999999999999</v>
      </c>
      <c r="E132" s="64"/>
      <c r="F132" s="64"/>
      <c r="G132" s="65">
        <v>1.9864200000000001</v>
      </c>
      <c r="H132" s="65"/>
      <c r="I132" s="65">
        <v>20.500014</v>
      </c>
      <c r="J132" s="60"/>
    </row>
    <row r="133" spans="1:10" x14ac:dyDescent="0.2">
      <c r="A133" s="61"/>
      <c r="B133" s="61"/>
      <c r="C133" s="62">
        <v>7</v>
      </c>
      <c r="D133" s="63">
        <v>7.7602000000000002</v>
      </c>
      <c r="E133" s="64"/>
      <c r="F133" s="64"/>
      <c r="G133" s="65">
        <v>2.53437</v>
      </c>
      <c r="H133" s="65"/>
      <c r="I133" s="65">
        <v>35.064236999999999</v>
      </c>
      <c r="J133" s="60"/>
    </row>
    <row r="134" spans="1:10" x14ac:dyDescent="0.2">
      <c r="A134" s="61"/>
      <c r="B134" s="61"/>
      <c r="C134" s="62">
        <v>8</v>
      </c>
      <c r="D134" s="63">
        <v>8.3664000000000005</v>
      </c>
      <c r="E134" s="64"/>
      <c r="F134" s="64"/>
      <c r="G134" s="65">
        <v>2.63971</v>
      </c>
      <c r="H134" s="65"/>
      <c r="I134" s="65">
        <v>35.969684000000001</v>
      </c>
      <c r="J134" s="60"/>
    </row>
    <row r="135" spans="1:10" x14ac:dyDescent="0.2">
      <c r="A135" s="61"/>
      <c r="B135" s="61"/>
      <c r="C135" s="62">
        <v>9</v>
      </c>
      <c r="D135" s="63">
        <v>6.5583</v>
      </c>
      <c r="E135" s="64"/>
      <c r="F135" s="64"/>
      <c r="G135" s="65">
        <v>2.2869899999999999</v>
      </c>
      <c r="H135" s="65"/>
      <c r="I135" s="65">
        <v>24.992847000000001</v>
      </c>
      <c r="J135" s="60"/>
    </row>
    <row r="136" spans="1:10" x14ac:dyDescent="0.2">
      <c r="A136" s="61"/>
      <c r="B136" s="61"/>
      <c r="C136" s="62">
        <v>10</v>
      </c>
      <c r="D136" s="63">
        <v>5.3684200000000004</v>
      </c>
      <c r="E136" s="64"/>
      <c r="F136" s="64"/>
      <c r="G136" s="65">
        <v>2.0810300000000002</v>
      </c>
      <c r="H136" s="65"/>
      <c r="I136" s="65">
        <v>18.255434000000001</v>
      </c>
      <c r="J136" s="60"/>
    </row>
    <row r="137" spans="1:10" x14ac:dyDescent="0.2">
      <c r="A137" s="61"/>
      <c r="B137" s="61"/>
      <c r="C137" s="62">
        <v>11</v>
      </c>
      <c r="D137" s="63">
        <v>3.58005</v>
      </c>
      <c r="E137" s="64"/>
      <c r="F137" s="64"/>
      <c r="G137" s="65">
        <v>1.66482</v>
      </c>
      <c r="H137" s="65"/>
      <c r="I137" s="65">
        <v>11.024106099999999</v>
      </c>
      <c r="J137" s="60"/>
    </row>
    <row r="138" spans="1:10" x14ac:dyDescent="0.2">
      <c r="A138" s="61"/>
      <c r="B138" s="61"/>
      <c r="C138" s="62">
        <v>12</v>
      </c>
      <c r="D138" s="63">
        <v>2.6759599999999999</v>
      </c>
      <c r="E138" s="64"/>
      <c r="F138" s="64"/>
      <c r="G138" s="65">
        <v>1.4736800000000001</v>
      </c>
      <c r="H138" s="65"/>
      <c r="I138" s="65">
        <v>7.8581361999999997</v>
      </c>
      <c r="J138" s="60"/>
    </row>
    <row r="139" spans="1:10" x14ac:dyDescent="0.2">
      <c r="A139" s="61"/>
      <c r="B139" s="54" t="s">
        <v>276</v>
      </c>
      <c r="C139" s="66"/>
      <c r="D139" s="58">
        <v>47.740389999999998</v>
      </c>
      <c r="E139" s="59">
        <v>0.22975326086956524</v>
      </c>
      <c r="F139" s="59">
        <v>0.24444444444444444</v>
      </c>
      <c r="G139" s="59">
        <v>20.8294262</v>
      </c>
      <c r="H139" s="59">
        <v>7.7831521739130438E-2</v>
      </c>
      <c r="I139" s="59">
        <v>181.6738532</v>
      </c>
      <c r="J139" s="59">
        <v>0.9949340760869565</v>
      </c>
    </row>
    <row r="142" spans="1:10" ht="12.75" x14ac:dyDescent="0.2">
      <c r="A142" s="61"/>
      <c r="B142" s="61"/>
      <c r="C142" s="62"/>
      <c r="D142" s="63"/>
      <c r="E142" s="64"/>
      <c r="F142" s="84">
        <v>1.25</v>
      </c>
      <c r="G142" s="65"/>
      <c r="H142" s="65"/>
      <c r="I142" s="65"/>
      <c r="J142" s="60"/>
    </row>
    <row r="143" spans="1:10" x14ac:dyDescent="0.2">
      <c r="A143" s="61"/>
      <c r="B143" s="61"/>
      <c r="C143" s="62"/>
      <c r="D143" s="63"/>
      <c r="E143" s="64"/>
      <c r="F143" s="64"/>
      <c r="G143" s="65"/>
      <c r="H143" s="65"/>
      <c r="I143" s="65"/>
      <c r="J143" s="60"/>
    </row>
    <row r="144" spans="1:10" x14ac:dyDescent="0.2">
      <c r="A144" s="61"/>
      <c r="B144" s="54" t="s">
        <v>277</v>
      </c>
      <c r="C144" s="54">
        <v>1</v>
      </c>
      <c r="D144" s="58">
        <v>4.6506400000000001</v>
      </c>
      <c r="E144" s="59"/>
      <c r="F144" s="59"/>
      <c r="G144" s="59">
        <v>0.87296269999999998</v>
      </c>
      <c r="H144" s="59"/>
      <c r="I144" s="59">
        <v>17.561518</v>
      </c>
      <c r="J144" s="60"/>
    </row>
    <row r="145" spans="1:10" x14ac:dyDescent="0.2">
      <c r="A145" s="61"/>
      <c r="B145" s="61"/>
      <c r="C145" s="62">
        <v>2</v>
      </c>
      <c r="D145" s="63">
        <v>4.9002499999999998</v>
      </c>
      <c r="E145" s="64"/>
      <c r="F145" s="64"/>
      <c r="G145" s="65">
        <v>0.94565600000000005</v>
      </c>
      <c r="H145" s="65"/>
      <c r="I145" s="65">
        <v>18.785151500000001</v>
      </c>
      <c r="J145" s="60"/>
    </row>
    <row r="146" spans="1:10" x14ac:dyDescent="0.2">
      <c r="A146" s="61"/>
      <c r="B146" s="61"/>
      <c r="C146" s="62">
        <v>3</v>
      </c>
      <c r="D146" s="63">
        <v>8.1707900000000002</v>
      </c>
      <c r="E146" s="64"/>
      <c r="F146" s="64"/>
      <c r="G146" s="65">
        <v>1.798843</v>
      </c>
      <c r="H146" s="65"/>
      <c r="I146" s="65">
        <v>31.778663000000002</v>
      </c>
      <c r="J146" s="60"/>
    </row>
    <row r="147" spans="1:10" x14ac:dyDescent="0.2">
      <c r="A147" s="61"/>
      <c r="B147" s="61"/>
      <c r="C147" s="62">
        <v>4</v>
      </c>
      <c r="D147" s="63">
        <v>31.805399999999999</v>
      </c>
      <c r="E147" s="64"/>
      <c r="F147" s="64"/>
      <c r="G147" s="65">
        <v>2.7265600000000001</v>
      </c>
      <c r="H147" s="65"/>
      <c r="I147" s="65">
        <v>152.27087</v>
      </c>
      <c r="J147" s="60"/>
    </row>
    <row r="148" spans="1:10" x14ac:dyDescent="0.2">
      <c r="A148" s="61"/>
      <c r="B148" s="61"/>
      <c r="C148" s="62">
        <v>5</v>
      </c>
      <c r="D148" s="63">
        <v>61.526400000000002</v>
      </c>
      <c r="E148" s="64"/>
      <c r="F148" s="64"/>
      <c r="G148" s="65">
        <v>3.4979800000000001</v>
      </c>
      <c r="H148" s="65"/>
      <c r="I148" s="65">
        <v>393.20125999999999</v>
      </c>
      <c r="J148" s="60"/>
    </row>
    <row r="149" spans="1:10" x14ac:dyDescent="0.2">
      <c r="A149" s="61"/>
      <c r="B149" s="61"/>
      <c r="C149" s="62">
        <v>6</v>
      </c>
      <c r="D149" s="63">
        <v>89.226600000000005</v>
      </c>
      <c r="E149" s="64"/>
      <c r="F149" s="64"/>
      <c r="G149" s="65">
        <v>4.0910000000000002</v>
      </c>
      <c r="H149" s="65"/>
      <c r="I149" s="65">
        <v>637.23356000000001</v>
      </c>
      <c r="J149" s="60"/>
    </row>
    <row r="150" spans="1:10" x14ac:dyDescent="0.2">
      <c r="A150" s="61"/>
      <c r="B150" s="61"/>
      <c r="C150" s="62">
        <v>7</v>
      </c>
      <c r="D150" s="63">
        <v>137.8466</v>
      </c>
      <c r="E150" s="64"/>
      <c r="F150" s="64"/>
      <c r="G150" s="65">
        <v>5.1618000000000004</v>
      </c>
      <c r="H150" s="65"/>
      <c r="I150" s="65">
        <v>1105.98044</v>
      </c>
      <c r="J150" s="60"/>
    </row>
    <row r="151" spans="1:10" x14ac:dyDescent="0.2">
      <c r="A151" s="61"/>
      <c r="B151" s="61"/>
      <c r="C151" s="62">
        <v>8</v>
      </c>
      <c r="D151" s="63">
        <v>111.5175</v>
      </c>
      <c r="E151" s="64"/>
      <c r="F151" s="64"/>
      <c r="G151" s="65">
        <v>4.7068000000000003</v>
      </c>
      <c r="H151" s="65"/>
      <c r="I151" s="65">
        <v>767.60895000000005</v>
      </c>
      <c r="J151" s="60"/>
    </row>
    <row r="152" spans="1:10" x14ac:dyDescent="0.2">
      <c r="A152" s="61"/>
      <c r="B152" s="61"/>
      <c r="C152" s="62">
        <v>9</v>
      </c>
      <c r="D152" s="63">
        <v>81.594499999999996</v>
      </c>
      <c r="E152" s="64"/>
      <c r="F152" s="64"/>
      <c r="G152" s="65">
        <v>3.8672</v>
      </c>
      <c r="H152" s="65"/>
      <c r="I152" s="65">
        <v>481.94826</v>
      </c>
      <c r="J152" s="60"/>
    </row>
    <row r="153" spans="1:10" x14ac:dyDescent="0.2">
      <c r="A153" s="61"/>
      <c r="B153" s="61"/>
      <c r="C153" s="62">
        <v>10</v>
      </c>
      <c r="D153" s="63">
        <v>50.378300000000003</v>
      </c>
      <c r="E153" s="64"/>
      <c r="F153" s="64"/>
      <c r="G153" s="65">
        <v>3.05775</v>
      </c>
      <c r="H153" s="65"/>
      <c r="I153" s="65">
        <v>242.58627999999999</v>
      </c>
      <c r="J153" s="60"/>
    </row>
    <row r="154" spans="1:10" x14ac:dyDescent="0.2">
      <c r="A154" s="61"/>
      <c r="B154" s="61"/>
      <c r="C154" s="62">
        <v>11</v>
      </c>
      <c r="D154" s="63">
        <v>13.6953</v>
      </c>
      <c r="E154" s="64"/>
      <c r="F154" s="64"/>
      <c r="G154" s="65">
        <v>2.3737400000000002</v>
      </c>
      <c r="H154" s="65"/>
      <c r="I154" s="65">
        <v>53.171629000000003</v>
      </c>
      <c r="J154" s="60"/>
    </row>
    <row r="155" spans="1:10" x14ac:dyDescent="0.2">
      <c r="A155" s="61"/>
      <c r="B155" s="61"/>
      <c r="C155" s="62">
        <v>12</v>
      </c>
      <c r="D155" s="63">
        <v>9.2515000000000001</v>
      </c>
      <c r="E155" s="64"/>
      <c r="F155" s="64"/>
      <c r="G155" s="65">
        <v>1.92662</v>
      </c>
      <c r="H155" s="65"/>
      <c r="I155" s="65">
        <v>34.925057000000002</v>
      </c>
      <c r="J155" s="60"/>
    </row>
    <row r="156" spans="1:10" x14ac:dyDescent="0.2">
      <c r="A156" s="61"/>
      <c r="B156" s="54" t="s">
        <v>278</v>
      </c>
      <c r="C156" s="66"/>
      <c r="D156" s="58">
        <v>604.56377999999995</v>
      </c>
      <c r="E156" s="59">
        <v>3.6803336956521737</v>
      </c>
      <c r="F156" s="59">
        <v>0.24444444444444444</v>
      </c>
      <c r="G156" s="59">
        <v>35.026911699999999</v>
      </c>
      <c r="H156" s="59">
        <v>0.15173478260869566</v>
      </c>
      <c r="I156" s="59">
        <v>3937.0516385000001</v>
      </c>
      <c r="J156" s="59">
        <v>27.291553804347824</v>
      </c>
    </row>
    <row r="157" spans="1:10" x14ac:dyDescent="0.2">
      <c r="A157" s="61"/>
      <c r="B157" s="54" t="s">
        <v>279</v>
      </c>
      <c r="C157" s="54">
        <v>1</v>
      </c>
      <c r="D157" s="58">
        <v>8.5338899999999995</v>
      </c>
      <c r="E157" s="59"/>
      <c r="F157" s="59"/>
      <c r="G157" s="59">
        <v>3.559218</v>
      </c>
      <c r="H157" s="59"/>
      <c r="I157" s="59">
        <v>34.998350000000002</v>
      </c>
      <c r="J157" s="60"/>
    </row>
    <row r="158" spans="1:10" x14ac:dyDescent="0.2">
      <c r="A158" s="61"/>
      <c r="B158" s="61"/>
      <c r="C158" s="62">
        <v>2</v>
      </c>
      <c r="D158" s="63">
        <v>8.94</v>
      </c>
      <c r="E158" s="64"/>
      <c r="F158" s="64"/>
      <c r="G158" s="65">
        <v>3.7869100000000002</v>
      </c>
      <c r="H158" s="65"/>
      <c r="I158" s="65">
        <v>37.380471999999997</v>
      </c>
      <c r="J158" s="60"/>
    </row>
    <row r="159" spans="1:10" x14ac:dyDescent="0.2">
      <c r="A159" s="61"/>
      <c r="B159" s="61"/>
      <c r="C159" s="62">
        <v>3</v>
      </c>
      <c r="D159" s="63">
        <v>14.8271</v>
      </c>
      <c r="E159" s="64"/>
      <c r="F159" s="64"/>
      <c r="G159" s="65">
        <v>6.5327099999999998</v>
      </c>
      <c r="H159" s="65"/>
      <c r="I159" s="65">
        <v>63.287416</v>
      </c>
      <c r="J159" s="60"/>
    </row>
    <row r="160" spans="1:10" x14ac:dyDescent="0.2">
      <c r="A160" s="61"/>
      <c r="B160" s="61"/>
      <c r="C160" s="62">
        <v>4</v>
      </c>
      <c r="D160" s="63">
        <v>52.8367</v>
      </c>
      <c r="E160" s="64"/>
      <c r="F160" s="64"/>
      <c r="G160" s="65">
        <v>10.141400000000001</v>
      </c>
      <c r="H160" s="65"/>
      <c r="I160" s="65">
        <v>263.13855999999998</v>
      </c>
      <c r="J160" s="60"/>
    </row>
    <row r="161" spans="1:10" x14ac:dyDescent="0.2">
      <c r="A161" s="61"/>
      <c r="B161" s="61"/>
      <c r="C161" s="62">
        <v>5</v>
      </c>
      <c r="D161" s="63">
        <v>89.4255</v>
      </c>
      <c r="E161" s="64"/>
      <c r="F161" s="64"/>
      <c r="G161" s="65">
        <v>11.880699999999999</v>
      </c>
      <c r="H161" s="65"/>
      <c r="I161" s="65">
        <v>594.71680000000003</v>
      </c>
      <c r="J161" s="60"/>
    </row>
    <row r="162" spans="1:10" x14ac:dyDescent="0.2">
      <c r="A162" s="61"/>
      <c r="B162" s="61"/>
      <c r="C162" s="62">
        <v>6</v>
      </c>
      <c r="D162" s="63">
        <v>132.8579</v>
      </c>
      <c r="E162" s="64"/>
      <c r="F162" s="64"/>
      <c r="G162" s="65">
        <v>13.856</v>
      </c>
      <c r="H162" s="65"/>
      <c r="I162" s="65">
        <v>1024.35313</v>
      </c>
      <c r="J162" s="60"/>
    </row>
    <row r="163" spans="1:10" x14ac:dyDescent="0.2">
      <c r="A163" s="61"/>
      <c r="B163" s="61"/>
      <c r="C163" s="62">
        <v>7</v>
      </c>
      <c r="D163" s="63">
        <v>205.72730000000001</v>
      </c>
      <c r="E163" s="64"/>
      <c r="F163" s="64"/>
      <c r="G163" s="65">
        <v>17.532900000000001</v>
      </c>
      <c r="H163" s="65"/>
      <c r="I163" s="65">
        <v>1797.1455000000001</v>
      </c>
      <c r="J163" s="60"/>
    </row>
    <row r="164" spans="1:10" x14ac:dyDescent="0.2">
      <c r="A164" s="61"/>
      <c r="B164" s="61"/>
      <c r="C164" s="62">
        <v>8</v>
      </c>
      <c r="D164" s="63">
        <v>175.17240000000001</v>
      </c>
      <c r="E164" s="64"/>
      <c r="F164" s="64"/>
      <c r="G164" s="65">
        <v>16.349</v>
      </c>
      <c r="H164" s="65"/>
      <c r="I164" s="65">
        <v>1320.4931999999999</v>
      </c>
      <c r="J164" s="60"/>
    </row>
    <row r="165" spans="1:10" x14ac:dyDescent="0.2">
      <c r="A165" s="61"/>
      <c r="B165" s="61"/>
      <c r="C165" s="62">
        <v>9</v>
      </c>
      <c r="D165" s="63">
        <v>128.2088</v>
      </c>
      <c r="E165" s="64"/>
      <c r="F165" s="64"/>
      <c r="G165" s="65">
        <v>13.639799999999999</v>
      </c>
      <c r="H165" s="65"/>
      <c r="I165" s="65">
        <v>817.54944</v>
      </c>
      <c r="J165" s="60"/>
    </row>
    <row r="166" spans="1:10" x14ac:dyDescent="0.2">
      <c r="A166" s="61"/>
      <c r="B166" s="61"/>
      <c r="C166" s="62">
        <v>10</v>
      </c>
      <c r="D166" s="63">
        <v>84.716499999999996</v>
      </c>
      <c r="E166" s="64"/>
      <c r="F166" s="64"/>
      <c r="G166" s="65">
        <v>11.151899999999999</v>
      </c>
      <c r="H166" s="65"/>
      <c r="I166" s="65">
        <v>438.65702099999999</v>
      </c>
      <c r="J166" s="60"/>
    </row>
    <row r="167" spans="1:10" x14ac:dyDescent="0.2">
      <c r="A167" s="61"/>
      <c r="B167" s="61"/>
      <c r="C167" s="62">
        <v>11</v>
      </c>
      <c r="D167" s="63">
        <v>27.421099999999999</v>
      </c>
      <c r="E167" s="64"/>
      <c r="F167" s="64"/>
      <c r="G167" s="65">
        <v>8.6095000000000006</v>
      </c>
      <c r="H167" s="65"/>
      <c r="I167" s="65">
        <v>116.29692799999999</v>
      </c>
      <c r="J167" s="60"/>
    </row>
    <row r="168" spans="1:10" x14ac:dyDescent="0.2">
      <c r="A168" s="61"/>
      <c r="B168" s="61"/>
      <c r="C168" s="62">
        <v>12</v>
      </c>
      <c r="D168" s="63">
        <v>17.515699999999999</v>
      </c>
      <c r="E168" s="64"/>
      <c r="F168" s="64"/>
      <c r="G168" s="65">
        <v>7.1548999999999996</v>
      </c>
      <c r="H168" s="65"/>
      <c r="I168" s="65">
        <v>71.498469999999998</v>
      </c>
      <c r="J168" s="60"/>
    </row>
    <row r="169" spans="1:10" x14ac:dyDescent="0.2">
      <c r="A169" s="61"/>
      <c r="B169" s="54" t="s">
        <v>280</v>
      </c>
      <c r="C169" s="66"/>
      <c r="D169" s="58">
        <v>946.18289000000004</v>
      </c>
      <c r="E169" s="59">
        <v>5.5843217391304352</v>
      </c>
      <c r="F169" s="59">
        <v>0.24444444444444444</v>
      </c>
      <c r="G169" s="59">
        <v>124.19493799999999</v>
      </c>
      <c r="H169" s="59">
        <v>0.51889021739130425</v>
      </c>
      <c r="I169" s="59">
        <v>6579.5152870000002</v>
      </c>
      <c r="J169" s="59">
        <v>45.021650326086956</v>
      </c>
    </row>
    <row r="170" spans="1:10" x14ac:dyDescent="0.2">
      <c r="A170" s="61"/>
      <c r="B170" s="54" t="s">
        <v>281</v>
      </c>
      <c r="C170" s="54">
        <v>1</v>
      </c>
      <c r="D170" s="58">
        <v>0.93131600000000003</v>
      </c>
      <c r="E170" s="59"/>
      <c r="F170" s="59"/>
      <c r="G170" s="59">
        <v>0.498681182</v>
      </c>
      <c r="H170" s="59"/>
      <c r="I170" s="59">
        <v>3.0155479999999999</v>
      </c>
      <c r="J170" s="60"/>
    </row>
    <row r="171" spans="1:10" x14ac:dyDescent="0.2">
      <c r="A171" s="61"/>
      <c r="B171" s="61"/>
      <c r="C171" s="62">
        <v>2</v>
      </c>
      <c r="D171" s="63">
        <v>0.96089999999999998</v>
      </c>
      <c r="E171" s="64"/>
      <c r="F171" s="64"/>
      <c r="G171" s="65">
        <v>0.524478</v>
      </c>
      <c r="H171" s="65"/>
      <c r="I171" s="65">
        <v>3.1894081600000002</v>
      </c>
      <c r="J171" s="60"/>
    </row>
    <row r="172" spans="1:10" x14ac:dyDescent="0.2">
      <c r="A172" s="61"/>
      <c r="B172" s="61"/>
      <c r="C172" s="62">
        <v>3</v>
      </c>
      <c r="D172" s="63">
        <v>1.60392</v>
      </c>
      <c r="E172" s="64"/>
      <c r="F172" s="64"/>
      <c r="G172" s="65">
        <v>1.0113319999999999</v>
      </c>
      <c r="H172" s="65"/>
      <c r="I172" s="65">
        <v>5.4325992999999997</v>
      </c>
      <c r="J172" s="60"/>
    </row>
    <row r="173" spans="1:10" x14ac:dyDescent="0.2">
      <c r="A173" s="61"/>
      <c r="B173" s="61"/>
      <c r="C173" s="62">
        <v>4</v>
      </c>
      <c r="D173" s="63">
        <v>5.7154600000000002</v>
      </c>
      <c r="E173" s="64"/>
      <c r="F173" s="64"/>
      <c r="G173" s="65">
        <v>1.51664</v>
      </c>
      <c r="H173" s="65"/>
      <c r="I173" s="65">
        <v>23.187033199999998</v>
      </c>
      <c r="J173" s="60"/>
    </row>
    <row r="174" spans="1:10" x14ac:dyDescent="0.2">
      <c r="A174" s="61"/>
      <c r="B174" s="61"/>
      <c r="C174" s="62">
        <v>5</v>
      </c>
      <c r="D174" s="63">
        <v>11.4435</v>
      </c>
      <c r="E174" s="64"/>
      <c r="F174" s="64"/>
      <c r="G174" s="65">
        <v>1.96757</v>
      </c>
      <c r="H174" s="65"/>
      <c r="I174" s="65">
        <v>60.781748</v>
      </c>
      <c r="J174" s="60"/>
    </row>
    <row r="175" spans="1:10" x14ac:dyDescent="0.2">
      <c r="A175" s="61"/>
      <c r="B175" s="61"/>
      <c r="C175" s="62">
        <v>6</v>
      </c>
      <c r="D175" s="63">
        <v>16.915099999999999</v>
      </c>
      <c r="E175" s="64"/>
      <c r="F175" s="64"/>
      <c r="G175" s="65">
        <v>2.3436499999999998</v>
      </c>
      <c r="H175" s="65"/>
      <c r="I175" s="65">
        <v>99.363600000000005</v>
      </c>
      <c r="J175" s="60"/>
    </row>
    <row r="176" spans="1:10" x14ac:dyDescent="0.2">
      <c r="A176" s="61"/>
      <c r="B176" s="61"/>
      <c r="C176" s="62">
        <v>7</v>
      </c>
      <c r="D176" s="63">
        <v>27.128699999999998</v>
      </c>
      <c r="E176" s="64"/>
      <c r="F176" s="64"/>
      <c r="G176" s="65">
        <v>2.9705499999999998</v>
      </c>
      <c r="H176" s="65"/>
      <c r="I176" s="65">
        <v>175.59995000000001</v>
      </c>
      <c r="J176" s="60"/>
    </row>
    <row r="177" spans="1:10" x14ac:dyDescent="0.2">
      <c r="A177" s="61"/>
      <c r="B177" s="61"/>
      <c r="C177" s="62">
        <v>8</v>
      </c>
      <c r="D177" s="63">
        <v>21.5289</v>
      </c>
      <c r="E177" s="64"/>
      <c r="F177" s="64"/>
      <c r="G177" s="65">
        <v>2.7303000000000002</v>
      </c>
      <c r="H177" s="65"/>
      <c r="I177" s="65">
        <v>121.25659</v>
      </c>
      <c r="J177" s="60"/>
    </row>
    <row r="178" spans="1:10" x14ac:dyDescent="0.2">
      <c r="A178" s="61"/>
      <c r="B178" s="61"/>
      <c r="C178" s="62">
        <v>9</v>
      </c>
      <c r="D178" s="63">
        <v>15.5938</v>
      </c>
      <c r="E178" s="64"/>
      <c r="F178" s="64"/>
      <c r="G178" s="65">
        <v>2.23821</v>
      </c>
      <c r="H178" s="65"/>
      <c r="I178" s="65">
        <v>76.595741000000004</v>
      </c>
      <c r="J178" s="60"/>
    </row>
    <row r="179" spans="1:10" x14ac:dyDescent="0.2">
      <c r="A179" s="61"/>
      <c r="B179" s="61"/>
      <c r="C179" s="62">
        <v>10</v>
      </c>
      <c r="D179" s="63">
        <v>9.5347200000000001</v>
      </c>
      <c r="E179" s="64"/>
      <c r="F179" s="64"/>
      <c r="G179" s="65">
        <v>1.75343</v>
      </c>
      <c r="H179" s="65"/>
      <c r="I179" s="65">
        <v>38.737963999999998</v>
      </c>
      <c r="J179" s="60"/>
    </row>
    <row r="180" spans="1:10" x14ac:dyDescent="0.2">
      <c r="A180" s="61"/>
      <c r="B180" s="61"/>
      <c r="C180" s="62">
        <v>11</v>
      </c>
      <c r="D180" s="63">
        <v>2.7158899999999999</v>
      </c>
      <c r="E180" s="64"/>
      <c r="F180" s="64"/>
      <c r="G180" s="65">
        <v>1.3495699999999999</v>
      </c>
      <c r="H180" s="65"/>
      <c r="I180" s="65">
        <v>9.1711784000000005</v>
      </c>
      <c r="J180" s="60"/>
    </row>
    <row r="181" spans="1:10" x14ac:dyDescent="0.2">
      <c r="A181" s="61"/>
      <c r="B181" s="61"/>
      <c r="C181" s="62">
        <v>12</v>
      </c>
      <c r="D181" s="63">
        <v>1.81647</v>
      </c>
      <c r="E181" s="64"/>
      <c r="F181" s="64"/>
      <c r="G181" s="65">
        <v>1.0865100000000001</v>
      </c>
      <c r="H181" s="65"/>
      <c r="I181" s="65">
        <v>5.8923249000000002</v>
      </c>
      <c r="J181" s="60"/>
    </row>
    <row r="182" spans="1:10" x14ac:dyDescent="0.2">
      <c r="A182" s="61"/>
      <c r="B182" s="54" t="s">
        <v>282</v>
      </c>
      <c r="C182" s="66"/>
      <c r="D182" s="58">
        <v>115.888676</v>
      </c>
      <c r="E182" s="59">
        <v>0.71274673913043474</v>
      </c>
      <c r="F182" s="59">
        <v>0.24444444444444444</v>
      </c>
      <c r="G182" s="59">
        <v>19.990921182000001</v>
      </c>
      <c r="H182" s="59">
        <v>8.7440217391304337E-2</v>
      </c>
      <c r="I182" s="59">
        <v>622.22368496000001</v>
      </c>
      <c r="J182" s="59">
        <v>4.3067406521739136</v>
      </c>
    </row>
    <row r="183" spans="1:10" x14ac:dyDescent="0.2">
      <c r="A183" s="61"/>
      <c r="B183" s="54" t="s">
        <v>283</v>
      </c>
      <c r="C183" s="54">
        <v>1</v>
      </c>
      <c r="D183" s="58">
        <v>14.8688</v>
      </c>
      <c r="E183" s="59"/>
      <c r="F183" s="59"/>
      <c r="G183" s="59">
        <v>1.8373433779999999</v>
      </c>
      <c r="H183" s="59"/>
      <c r="I183" s="59">
        <v>69.165638000000001</v>
      </c>
      <c r="J183" s="60"/>
    </row>
    <row r="184" spans="1:10" x14ac:dyDescent="0.2">
      <c r="A184" s="61"/>
      <c r="B184" s="61"/>
      <c r="C184" s="62">
        <v>2</v>
      </c>
      <c r="D184" s="63">
        <v>15.694599999999999</v>
      </c>
      <c r="E184" s="64"/>
      <c r="F184" s="64"/>
      <c r="G184" s="65">
        <v>2.2420349000000002</v>
      </c>
      <c r="H184" s="65"/>
      <c r="I184" s="65">
        <v>73.765107</v>
      </c>
      <c r="J184" s="60"/>
    </row>
    <row r="185" spans="1:10" x14ac:dyDescent="0.2">
      <c r="A185" s="61"/>
      <c r="B185" s="61"/>
      <c r="C185" s="62">
        <v>3</v>
      </c>
      <c r="D185" s="63">
        <v>26.296700000000001</v>
      </c>
      <c r="E185" s="64"/>
      <c r="F185" s="64"/>
      <c r="G185" s="65">
        <v>4.7145440000000001</v>
      </c>
      <c r="H185" s="65"/>
      <c r="I185" s="65">
        <v>124.761917</v>
      </c>
      <c r="J185" s="60"/>
    </row>
    <row r="186" spans="1:10" x14ac:dyDescent="0.2">
      <c r="A186" s="61"/>
      <c r="B186" s="61"/>
      <c r="C186" s="62">
        <v>4</v>
      </c>
      <c r="D186" s="63">
        <v>109.5492</v>
      </c>
      <c r="E186" s="64"/>
      <c r="F186" s="64"/>
      <c r="G186" s="65">
        <v>9.5119000000000007</v>
      </c>
      <c r="H186" s="65"/>
      <c r="I186" s="65">
        <v>618.23830999999996</v>
      </c>
      <c r="J186" s="60"/>
    </row>
    <row r="187" spans="1:10" x14ac:dyDescent="0.2">
      <c r="A187" s="61"/>
      <c r="B187" s="61"/>
      <c r="C187" s="62">
        <v>5</v>
      </c>
      <c r="D187" s="63">
        <v>238.60849999999999</v>
      </c>
      <c r="E187" s="64"/>
      <c r="F187" s="64"/>
      <c r="G187" s="65">
        <v>13.2517</v>
      </c>
      <c r="H187" s="65"/>
      <c r="I187" s="65">
        <v>1827.4609</v>
      </c>
      <c r="J187" s="60"/>
    </row>
    <row r="188" spans="1:10" x14ac:dyDescent="0.2">
      <c r="A188" s="61"/>
      <c r="B188" s="61"/>
      <c r="C188" s="62">
        <v>6</v>
      </c>
      <c r="D188" s="63">
        <v>330.31880000000001</v>
      </c>
      <c r="E188" s="64"/>
      <c r="F188" s="64"/>
      <c r="G188" s="65">
        <v>12.774699999999999</v>
      </c>
      <c r="H188" s="65"/>
      <c r="I188" s="65">
        <v>2855.9953999999998</v>
      </c>
      <c r="J188" s="60"/>
    </row>
    <row r="189" spans="1:10" x14ac:dyDescent="0.2">
      <c r="A189" s="61"/>
      <c r="B189" s="61"/>
      <c r="C189" s="62">
        <v>7</v>
      </c>
      <c r="D189" s="63">
        <v>496.36399999999998</v>
      </c>
      <c r="E189" s="64"/>
      <c r="F189" s="64"/>
      <c r="G189" s="65">
        <v>15.1578</v>
      </c>
      <c r="H189" s="65"/>
      <c r="I189" s="65">
        <v>4834.1579000000002</v>
      </c>
      <c r="J189" s="60"/>
    </row>
    <row r="190" spans="1:10" x14ac:dyDescent="0.2">
      <c r="A190" s="61"/>
      <c r="B190" s="61"/>
      <c r="C190" s="62">
        <v>8</v>
      </c>
      <c r="D190" s="63">
        <v>395.15499999999997</v>
      </c>
      <c r="E190" s="64"/>
      <c r="F190" s="64"/>
      <c r="G190" s="65">
        <v>13.8322</v>
      </c>
      <c r="H190" s="65"/>
      <c r="I190" s="65">
        <v>3180.4274999999998</v>
      </c>
      <c r="J190" s="60"/>
    </row>
    <row r="191" spans="1:10" x14ac:dyDescent="0.2">
      <c r="A191" s="61"/>
      <c r="B191" s="61"/>
      <c r="C191" s="62">
        <v>9</v>
      </c>
      <c r="D191" s="63">
        <v>296.41739999999999</v>
      </c>
      <c r="E191" s="64"/>
      <c r="F191" s="64"/>
      <c r="G191" s="65">
        <v>11.009</v>
      </c>
      <c r="H191" s="65"/>
      <c r="I191" s="65">
        <v>2070.1516000000001</v>
      </c>
      <c r="J191" s="60"/>
    </row>
    <row r="192" spans="1:10" x14ac:dyDescent="0.2">
      <c r="A192" s="61"/>
      <c r="B192" s="61"/>
      <c r="C192" s="62">
        <v>10</v>
      </c>
      <c r="D192" s="63">
        <v>166.1919</v>
      </c>
      <c r="E192" s="64"/>
      <c r="F192" s="64"/>
      <c r="G192" s="65">
        <v>8.2978000000000005</v>
      </c>
      <c r="H192" s="65"/>
      <c r="I192" s="65">
        <v>916.32763999999997</v>
      </c>
      <c r="J192" s="60"/>
    </row>
    <row r="193" spans="1:10" x14ac:dyDescent="0.2">
      <c r="A193" s="61"/>
      <c r="B193" s="61"/>
      <c r="C193" s="62">
        <v>11</v>
      </c>
      <c r="D193" s="63">
        <v>42.197400000000002</v>
      </c>
      <c r="E193" s="64"/>
      <c r="F193" s="64"/>
      <c r="G193" s="65">
        <v>6.5088999999999997</v>
      </c>
      <c r="H193" s="65"/>
      <c r="I193" s="65">
        <v>199.62223399999999</v>
      </c>
      <c r="J193" s="60"/>
    </row>
    <row r="194" spans="1:10" x14ac:dyDescent="0.2">
      <c r="A194" s="61"/>
      <c r="B194" s="61"/>
      <c r="C194" s="62">
        <v>12</v>
      </c>
      <c r="D194" s="63">
        <v>28.734999999999999</v>
      </c>
      <c r="E194" s="64"/>
      <c r="F194" s="64"/>
      <c r="G194" s="65">
        <v>5.0520100000000001</v>
      </c>
      <c r="H194" s="65"/>
      <c r="I194" s="65">
        <v>133.83357899999999</v>
      </c>
      <c r="J194" s="60"/>
    </row>
    <row r="195" spans="1:10" x14ac:dyDescent="0.2">
      <c r="A195" s="61"/>
      <c r="B195" s="54" t="s">
        <v>284</v>
      </c>
      <c r="C195" s="66"/>
      <c r="D195" s="58">
        <v>2160.3973000000001</v>
      </c>
      <c r="E195" s="59">
        <v>13.280845652173912</v>
      </c>
      <c r="F195" s="59">
        <v>0.24444444444444444</v>
      </c>
      <c r="G195" s="59">
        <v>104.18993227999999</v>
      </c>
      <c r="H195" s="59">
        <v>0.45396413043478256</v>
      </c>
      <c r="I195" s="59">
        <v>16903.907725000001</v>
      </c>
      <c r="J195" s="59">
        <v>118.15848695652174</v>
      </c>
    </row>
    <row r="196" spans="1:10" s="1" customFormat="1" ht="24.6" customHeight="1" x14ac:dyDescent="0.2">
      <c r="A196" s="70" t="s">
        <v>201</v>
      </c>
      <c r="B196" s="71"/>
      <c r="C196" s="71"/>
      <c r="D196" s="72">
        <v>11618.017566</v>
      </c>
      <c r="E196" s="73">
        <v>70.451047826086949</v>
      </c>
      <c r="F196" s="73">
        <v>3.2888888888888888</v>
      </c>
      <c r="G196" s="73">
        <v>939.46202886000003</v>
      </c>
      <c r="H196" s="73">
        <v>3.9812500000000006</v>
      </c>
      <c r="I196" s="73">
        <v>77171.695196000001</v>
      </c>
      <c r="J196" s="73">
        <v>528.96603395652176</v>
      </c>
    </row>
    <row r="210" spans="5:5" ht="12.6" customHeight="1" x14ac:dyDescent="0.2">
      <c r="E210" s="7">
        <v>1.26</v>
      </c>
    </row>
  </sheetData>
  <printOptions gridLines="1"/>
  <pageMargins left="0.45" right="0.45" top="0.4" bottom="0.4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showGridLines="0" workbookViewId="0">
      <selection activeCell="J8" sqref="J8"/>
    </sheetView>
  </sheetViews>
  <sheetFormatPr defaultColWidth="8.85546875" defaultRowHeight="12.75" x14ac:dyDescent="0.2"/>
  <cols>
    <col min="1" max="1" width="6.140625" style="5" customWidth="1"/>
    <col min="2" max="2" width="12.28515625" style="5" customWidth="1"/>
    <col min="3" max="3" width="13.28515625" style="5" customWidth="1"/>
    <col min="4" max="4" width="12.7109375" style="5" customWidth="1"/>
    <col min="5" max="5" width="12.28515625" style="5" customWidth="1"/>
    <col min="6" max="6" width="12.5703125" style="5" customWidth="1"/>
    <col min="7" max="7" width="12.7109375" style="5" customWidth="1"/>
    <col min="8" max="9" width="11.85546875" style="5" customWidth="1"/>
    <col min="10" max="10" width="10.28515625" style="5" customWidth="1"/>
    <col min="11" max="11" width="8.85546875" style="5"/>
    <col min="12" max="12" width="1.42578125" style="5" customWidth="1"/>
    <col min="13" max="16384" width="8.85546875" style="5"/>
  </cols>
  <sheetData>
    <row r="1" spans="1:10" ht="14.45" customHeight="1" x14ac:dyDescent="0.25">
      <c r="A1" s="2" t="s">
        <v>323</v>
      </c>
    </row>
    <row r="2" spans="1:10" ht="16.149999999999999" customHeight="1" x14ac:dyDescent="0.25">
      <c r="A2" s="2" t="s">
        <v>319</v>
      </c>
    </row>
    <row r="3" spans="1:10" ht="10.9" customHeight="1" x14ac:dyDescent="0.25">
      <c r="A3" s="6" t="s">
        <v>286</v>
      </c>
      <c r="C3" s="2"/>
    </row>
    <row r="4" spans="1:10" ht="23.25" customHeight="1" x14ac:dyDescent="0.2">
      <c r="B4" s="34" t="s">
        <v>162</v>
      </c>
      <c r="C4" s="34" t="s">
        <v>163</v>
      </c>
      <c r="D4" s="34" t="s">
        <v>164</v>
      </c>
      <c r="E4" s="40">
        <v>1999</v>
      </c>
      <c r="F4" s="23">
        <v>2002</v>
      </c>
      <c r="G4" s="23">
        <v>2005</v>
      </c>
      <c r="H4" s="49">
        <v>2008</v>
      </c>
      <c r="I4" s="49">
        <v>2011</v>
      </c>
      <c r="J4" s="24" t="s">
        <v>212</v>
      </c>
    </row>
    <row r="5" spans="1:10" ht="27" customHeight="1" x14ac:dyDescent="0.2">
      <c r="A5" s="8" t="s">
        <v>221</v>
      </c>
      <c r="B5" s="5">
        <v>461725</v>
      </c>
      <c r="C5" s="5">
        <v>466849.6</v>
      </c>
      <c r="D5" s="5">
        <v>498177.55</v>
      </c>
      <c r="E5" s="5">
        <v>515909.25</v>
      </c>
      <c r="F5" s="5">
        <v>532308.69999999995</v>
      </c>
      <c r="G5" s="5">
        <v>551423.75</v>
      </c>
      <c r="H5" s="5">
        <v>542160.05000000005</v>
      </c>
      <c r="I5" s="5">
        <v>540156.19999999995</v>
      </c>
    </row>
    <row r="6" spans="1:10" ht="17.25" customHeight="1" x14ac:dyDescent="0.2">
      <c r="A6" s="8" t="s">
        <v>8</v>
      </c>
      <c r="B6" s="5">
        <v>357000</v>
      </c>
      <c r="C6" s="5">
        <v>308000</v>
      </c>
      <c r="D6" s="5">
        <v>258000</v>
      </c>
      <c r="E6" s="5">
        <v>217000</v>
      </c>
      <c r="F6" s="5">
        <v>152000</v>
      </c>
      <c r="G6" s="5">
        <v>148000</v>
      </c>
      <c r="H6" s="5">
        <v>112000</v>
      </c>
      <c r="I6" s="5">
        <v>89000</v>
      </c>
      <c r="J6" s="5">
        <v>-0.68711484593837535</v>
      </c>
    </row>
    <row r="7" spans="1:10" x14ac:dyDescent="0.2">
      <c r="A7" s="8" t="s">
        <v>9</v>
      </c>
      <c r="B7" s="5">
        <v>451000</v>
      </c>
      <c r="C7" s="5">
        <v>500000</v>
      </c>
      <c r="D7" s="5">
        <v>549000</v>
      </c>
      <c r="E7" s="5">
        <v>545000</v>
      </c>
      <c r="F7" s="5">
        <v>453000</v>
      </c>
      <c r="G7" s="5">
        <v>362000</v>
      </c>
      <c r="H7" s="5">
        <v>260000</v>
      </c>
      <c r="I7" s="5">
        <v>187000</v>
      </c>
      <c r="J7" s="5">
        <v>-0.44345898004434592</v>
      </c>
    </row>
    <row r="8" spans="1:10" x14ac:dyDescent="0.2">
      <c r="A8" s="8" t="s">
        <v>10</v>
      </c>
      <c r="B8" s="5">
        <v>471200</v>
      </c>
      <c r="C8" s="5">
        <v>349600</v>
      </c>
      <c r="D8" s="5">
        <v>320900</v>
      </c>
      <c r="E8" s="5">
        <v>289100</v>
      </c>
      <c r="F8" s="5">
        <v>216300</v>
      </c>
      <c r="G8" s="5">
        <v>161900</v>
      </c>
      <c r="H8" s="5">
        <v>86400</v>
      </c>
      <c r="I8" s="5">
        <v>90300</v>
      </c>
      <c r="J8" s="5">
        <v>-0.8167020373514432</v>
      </c>
    </row>
    <row r="9" spans="1:10" x14ac:dyDescent="0.2">
      <c r="A9" s="8"/>
    </row>
    <row r="10" spans="1:10" x14ac:dyDescent="0.2">
      <c r="A10" s="8"/>
    </row>
    <row r="11" spans="1:10" x14ac:dyDescent="0.2">
      <c r="A11" s="8"/>
      <c r="B11" s="78">
        <f>SUM(B12*365)/100</f>
        <v>461725</v>
      </c>
      <c r="C11" s="78">
        <f t="shared" ref="C11:I11" si="0">SUM(C12*365)/100</f>
        <v>466849.6</v>
      </c>
      <c r="D11" s="78">
        <f t="shared" si="0"/>
        <v>498177.55</v>
      </c>
      <c r="E11" s="78">
        <f t="shared" si="0"/>
        <v>515909.25</v>
      </c>
      <c r="F11" s="78">
        <f t="shared" si="0"/>
        <v>532308.69999999995</v>
      </c>
      <c r="G11" s="78">
        <f t="shared" si="0"/>
        <v>551423.75</v>
      </c>
      <c r="H11" s="78">
        <f t="shared" si="0"/>
        <v>542160.05000000005</v>
      </c>
      <c r="I11" s="78">
        <f t="shared" si="0"/>
        <v>540156.19999999995</v>
      </c>
    </row>
    <row r="12" spans="1:10" x14ac:dyDescent="0.2">
      <c r="A12" s="8" t="s">
        <v>220</v>
      </c>
      <c r="B12" s="78">
        <v>126500</v>
      </c>
      <c r="C12" s="78">
        <v>127904</v>
      </c>
      <c r="D12" s="78">
        <v>136487</v>
      </c>
      <c r="E12" s="78">
        <v>141345</v>
      </c>
      <c r="F12" s="78">
        <v>145838</v>
      </c>
      <c r="G12" s="78">
        <v>151075</v>
      </c>
      <c r="H12" s="78">
        <v>148537</v>
      </c>
      <c r="I12" s="78">
        <v>147988</v>
      </c>
    </row>
    <row r="15" spans="1:10" x14ac:dyDescent="0.2">
      <c r="E15" s="5" t="s">
        <v>250</v>
      </c>
    </row>
    <row r="38" spans="5:5" x14ac:dyDescent="0.2">
      <c r="E38" s="50">
        <v>1.29</v>
      </c>
    </row>
  </sheetData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3</vt:i4>
      </vt:variant>
    </vt:vector>
  </HeadingPairs>
  <TitlesOfParts>
    <vt:vector size="13" baseType="lpstr">
      <vt:lpstr>1.EM-CHART-MA</vt:lpstr>
      <vt:lpstr>2.EM-CATEG</vt:lpstr>
      <vt:lpstr>3.EM-DUKES</vt:lpstr>
      <vt:lpstr>4.DUKES-CATEG</vt:lpstr>
      <vt:lpstr>5.EM.TREND 1990-2011</vt:lpstr>
      <vt:lpstr>6.SO2.Chart</vt:lpstr>
      <vt:lpstr>7.0 BIOGENICS</vt:lpstr>
      <vt:lpstr>8. BIOGENICS expanded</vt:lpstr>
      <vt:lpstr>9.Onroad-VMT</vt:lpstr>
      <vt:lpstr>10.County Summary</vt:lpstr>
      <vt:lpstr>'2.EM-CATEG'!Print_Titles</vt:lpstr>
      <vt:lpstr>'4.DUKES-CATEG'!Print_Titles</vt:lpstr>
      <vt:lpstr>'8. BIOGENICS expanded'!Print_Titles</vt:lpstr>
    </vt:vector>
  </TitlesOfParts>
  <Company>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ksantlal</dc:creator>
  <cp:lastModifiedBy>Santlal, Kenneth (DEP)</cp:lastModifiedBy>
  <cp:lastPrinted>2016-07-27T14:55:53Z</cp:lastPrinted>
  <dcterms:created xsi:type="dcterms:W3CDTF">2010-04-14T20:24:17Z</dcterms:created>
  <dcterms:modified xsi:type="dcterms:W3CDTF">2017-10-11T15:37:37Z</dcterms:modified>
</cp:coreProperties>
</file>